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hos001\SC0002\desktop icons\For uploading\"/>
    </mc:Choice>
  </mc:AlternateContent>
  <bookViews>
    <workbookView xWindow="0" yWindow="0" windowWidth="23040" windowHeight="919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Travel!$A$1:$E$172</definedName>
  </definedNames>
  <calcPr calcId="162913"/>
</workbook>
</file>

<file path=xl/calcChain.xml><?xml version="1.0" encoding="utf-8"?>
<calcChain xmlns="http://schemas.openxmlformats.org/spreadsheetml/2006/main">
  <c r="B33" i="1" l="1"/>
  <c r="C33" i="1"/>
  <c r="D25" i="4" l="1"/>
  <c r="C24" i="3"/>
  <c r="C25" i="2"/>
  <c r="C147" i="1"/>
  <c r="C161" i="1"/>
  <c r="B6" i="13" l="1"/>
  <c r="E59" i="13"/>
  <c r="C59" i="13"/>
  <c r="C27" i="4"/>
  <c r="C26" i="4"/>
  <c r="B59" i="13" l="1"/>
  <c r="B58" i="13"/>
  <c r="D58" i="13"/>
  <c r="B57" i="13"/>
  <c r="D57" i="13"/>
  <c r="D56" i="13"/>
  <c r="B56" i="13"/>
  <c r="D55" i="13"/>
  <c r="B55" i="13"/>
  <c r="D54" i="13"/>
  <c r="B54" i="13"/>
  <c r="B2" i="4"/>
  <c r="B3" i="4"/>
  <c r="B2" i="3"/>
  <c r="B3" i="3"/>
  <c r="B2" i="2"/>
  <c r="B3" i="2"/>
  <c r="F57" i="13" l="1"/>
  <c r="D25" i="2" s="1"/>
  <c r="F59" i="13"/>
  <c r="E25" i="4" s="1"/>
  <c r="F58" i="13"/>
  <c r="D24" i="3" s="1"/>
  <c r="F56" i="13"/>
  <c r="D161" i="1" s="1"/>
  <c r="F55" i="13"/>
  <c r="D147" i="1" s="1"/>
  <c r="F54" i="13"/>
  <c r="D33" i="1" s="1"/>
  <c r="C13" i="13"/>
  <c r="C12" i="13"/>
  <c r="C11" i="13"/>
  <c r="C16" i="13" l="1"/>
  <c r="C17" i="13"/>
  <c r="B5" i="4" l="1"/>
  <c r="B4" i="4"/>
  <c r="B5" i="3"/>
  <c r="B4" i="3"/>
  <c r="B5" i="2"/>
  <c r="B4" i="2"/>
  <c r="C15" i="13" l="1"/>
  <c r="F12" i="13" l="1"/>
  <c r="C25" i="4"/>
  <c r="F11" i="13" s="1"/>
  <c r="F13" i="13" l="1"/>
  <c r="B161" i="1"/>
  <c r="B17" i="13" s="1"/>
  <c r="B147" i="1"/>
  <c r="B16" i="13" s="1"/>
  <c r="B15" i="13"/>
  <c r="B24" i="3" l="1"/>
  <c r="B13" i="13" s="1"/>
  <c r="B25" i="2"/>
  <c r="B12" i="13" s="1"/>
  <c r="B11" i="13" l="1"/>
  <c r="B163"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36" authorId="0" shapeId="0">
      <text>
        <r>
          <rPr>
            <sz val="9"/>
            <color indexed="81"/>
            <rFont val="Tahoma"/>
            <family val="2"/>
          </rPr>
          <t xml:space="preserve">
Insert additional rows as needed:
- 'right click' on a row number (left of screen)
- select 'Insert' (this will insert a row above it)
</t>
        </r>
      </text>
    </comment>
    <comment ref="A15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<sst xmlns="http://schemas.openxmlformats.org/spreadsheetml/2006/main" count="653" uniqueCount="293">
  <si>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</si>
  <si>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</si>
  <si>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</si>
  <si>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</si>
  <si>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</si>
  <si>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</si>
  <si>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</si>
  <si>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</si>
  <si>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</si>
  <si>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</si>
  <si>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</si>
  <si>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</si>
  <si>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</si>
  <si>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</si>
  <si>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</si>
  <si>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</si>
  <si>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</si>
  <si>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</si>
  <si>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</si>
  <si>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</si>
  <si>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</si>
  <si>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</si>
  <si>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</si>
  <si>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</si>
  <si>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</si>
  <si>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</si>
  <si>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</si>
  <si>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</si>
  <si>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</si>
  <si>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</si>
  <si>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</si>
  <si>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</si>
  <si>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</si>
  <si>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</si>
  <si>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</si>
  <si>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</si>
  <si>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</si>
  <si>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</si>
  <si>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</si>
  <si>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</si>
  <si>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</si>
  <si>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</si>
  <si>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</si>
  <si>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</si>
  <si>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</si>
  <si>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</si>
  <si>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</si>
  <si>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</si>
  <si>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</si>
  <si>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</si>
  <si>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</si>
  <si>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</si>
  <si>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</si>
  <si>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</si>
  <si>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</si>
  <si>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</si>
  <si>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</si>
  <si>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</si>
  <si>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</si>
  <si>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</si>
  <si>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</si>
  <si>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</si>
  <si>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</si>
  <si>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</si>
  <si>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</si>
  <si>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</si>
  <si>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</si>
  <si>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</si>
  <si>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</si>
  <si>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</si>
  <si>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</si>
  <si>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</si>
  <si>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</si>
  <si>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</si>
  <si>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</si>
  <si>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</si>
  <si>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</si>
  <si>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</si>
  <si>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</si>
  <si>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</si>
  <si>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</si>
  <si>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</si>
  <si>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</si>
  <si>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</si>
  <si>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</si>
  <si>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</si>
  <si>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</si>
  <si>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</si>
  <si>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</si>
  <si>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</si>
  <si>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</si>
  <si>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</si>
  <si>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</si>
  <si>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</si>
  <si>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</si>
  <si>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</si>
  <si>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</si>
  <si>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</si>
  <si>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</si>
  <si>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</si>
  <si>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</si>
  <si>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</si>
  <si>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</si>
  <si>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</si>
  <si>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</si>
  <si>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</si>
  <si>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</si>
  <si>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</si>
  <si>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</si>
  <si>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</si>
  <si>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</si>
  <si>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</si>
  <si>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</si>
  <si>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</si>
  <si>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</si>
  <si>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</si>
  <si>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</si>
  <si>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</si>
  <si>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</si>
  <si>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</si>
  <si>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</si>
  <si>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</si>
  <si>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</si>
  <si>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</si>
  <si>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</si>
  <si>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</si>
  <si>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</si>
  <si>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</si>
  <si>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</si>
  <si>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</si>
  <si>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</si>
  <si>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</si>
  <si>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</si>
  <si>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</si>
  <si>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</si>
  <si>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</si>
  <si>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</si>
  <si>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</si>
  <si>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</si>
  <si>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</si>
  <si>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</si>
  <si>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</si>
  <si>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</si>
  <si>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</si>
  <si>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</si>
  <si>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</si>
  <si>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</si>
  <si>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</si>
  <si>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</si>
  <si>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</si>
  <si>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</si>
  <si>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</si>
  <si>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</si>
  <si>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</si>
  <si>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</si>
  <si>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</si>
  <si>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</si>
  <si>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</si>
  <si>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</si>
  <si>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</si>
  <si>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</si>
  <si>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</si>
  <si>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</si>
  <si>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</si>
  <si>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</si>
  <si>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</si>
  <si>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</si>
  <si>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</si>
  <si>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WCO Council Meeting &amp; B5 Heads Meeting in Brussels</t>
  </si>
  <si>
    <t>ANZ National Security Dialogue meeting</t>
  </si>
  <si>
    <t xml:space="preserve">Taxi from the Customhouse to Wellington Airport </t>
  </si>
  <si>
    <t xml:space="preserve">Return airfare - Wgtn / Sydney / Wgtn </t>
  </si>
  <si>
    <t>Train from Sydney airport to Sydney city</t>
  </si>
  <si>
    <t>Accommodation - 1 night</t>
  </si>
  <si>
    <t>Train from Sydney City to Sydney airport</t>
  </si>
  <si>
    <t>Taxi to Train station</t>
  </si>
  <si>
    <t xml:space="preserve">Taxi from Wellington Airport to home </t>
  </si>
  <si>
    <t xml:space="preserve">Meetings with Australian Border Force / NZ High Commissioner / IDEMIA &amp; Customs Counsellor </t>
  </si>
  <si>
    <t>Taxi from home to Wellington Airport</t>
  </si>
  <si>
    <t>7 - 9 October 2018</t>
  </si>
  <si>
    <t xml:space="preserve">Return airfare - Wgtn / Canberra / Wgtn </t>
  </si>
  <si>
    <t>7 - 8 October 2018</t>
  </si>
  <si>
    <t xml:space="preserve">Accommodation - 2 nights </t>
  </si>
  <si>
    <t xml:space="preserve">Taxi from Wellington International Terminal to home </t>
  </si>
  <si>
    <t xml:space="preserve">Port of Houston Visit / Border 5 Heads Meeting / Border 5 &amp; Migration 5 Meeting </t>
  </si>
  <si>
    <t>12 - 18 November 2018</t>
  </si>
  <si>
    <t xml:space="preserve">Accommodation (Houston) - 1 night </t>
  </si>
  <si>
    <t>13 - 16 November 2018</t>
  </si>
  <si>
    <t xml:space="preserve">Accommodation (New Orleans) - 3 nights </t>
  </si>
  <si>
    <t xml:space="preserve">Taxi from Hotel to New Orleans Airport </t>
  </si>
  <si>
    <t>3 - 4 July 2018</t>
  </si>
  <si>
    <t>Meeting with Fonterra / Auckland Government Women's Network Event &amp; IMC Site Visit</t>
  </si>
  <si>
    <t>Return Airfare - Wgtn / Akl / Wgtn</t>
  </si>
  <si>
    <t>Taxi from Wellington Airport to home</t>
  </si>
  <si>
    <t>Dunedin Medal Ceremony</t>
  </si>
  <si>
    <t>Return Airfare - Wgtn / Dunedin / Wgtn</t>
  </si>
  <si>
    <t>Tauranga Medal Ceremony</t>
  </si>
  <si>
    <t xml:space="preserve">Taxi from home to Wellington Airport </t>
  </si>
  <si>
    <t>Return Airfare - Wgtn / Tauranga / Wgtn</t>
  </si>
  <si>
    <t xml:space="preserve">Auckland x 2 &amp; ACIF Medal Ceremonies &amp; Stripes Presentation Ceremony </t>
  </si>
  <si>
    <t>26 - 27 July 2018</t>
  </si>
  <si>
    <t>Christchurch Medal Ceremony &amp; Intro meeting with Christchurch Airport Chief Executive</t>
  </si>
  <si>
    <t xml:space="preserve">Return Airfare - Wgtn / Chch / Wgtn </t>
  </si>
  <si>
    <t xml:space="preserve">BSGG's Visit to Auckland - ITOC / IMC &amp; Auckland Airport </t>
  </si>
  <si>
    <t xml:space="preserve">Taxi from Customhouse to Wellington Airport </t>
  </si>
  <si>
    <t>6 - 7 August 2018</t>
  </si>
  <si>
    <t xml:space="preserve">Speed Mentoring for Women Event &amp; Intro meeting with Lyttelton Port - Chief Executive </t>
  </si>
  <si>
    <t>Queenstown Medal Ceremony</t>
  </si>
  <si>
    <t>Taxi from Customhouse to Wellington Airport</t>
  </si>
  <si>
    <t xml:space="preserve">Return Airfare - Wgtn / Queenstown / Wgtn </t>
  </si>
  <si>
    <t>Taxi from Wellington Airport to Customhouse</t>
  </si>
  <si>
    <t>Customs &amp; NZ Post - IMC Site Visit &amp; Internal Auckland Customs Staff Meeting</t>
  </si>
  <si>
    <t xml:space="preserve">Taxi from Customhouse to Auckland Airport </t>
  </si>
  <si>
    <t xml:space="preserve">Fisher &amp; Paykel Healthcare Meeting &amp; Farewell afternoon tea for Comptroller </t>
  </si>
  <si>
    <t xml:space="preserve">Auckland Regional Business Meeting - Customs and Excise Act Implementation </t>
  </si>
  <si>
    <t xml:space="preserve">Taxi from Auckland Airport to Auckland Customhouse </t>
  </si>
  <si>
    <t>Taxi from Auckland Customhouse to Auckland Domestic Terminal</t>
  </si>
  <si>
    <t xml:space="preserve">Aspiring Leaders Programme Cohort 5 Graduation in Auckland / Napier Medal Ceremony and Intro meeting with Chief Executive - Napier Port </t>
  </si>
  <si>
    <t>6 - 7 September 2018</t>
  </si>
  <si>
    <t xml:space="preserve">Return Airfare - Wgtn / Akl / Napier / Wgtn </t>
  </si>
  <si>
    <t xml:space="preserve">Attend Customs Forum and Customs visit to Auckland Airport </t>
  </si>
  <si>
    <t xml:space="preserve">Taxi from home to Wellington Airport  </t>
  </si>
  <si>
    <t xml:space="preserve">Attend Customs Forum and Customs site visit to Auckland Airport </t>
  </si>
  <si>
    <t>Return airfare - Wgtn / Akl / Wgtn</t>
  </si>
  <si>
    <t>Women in Mentoring Auckland Event and Customs site visit to SCIF</t>
  </si>
  <si>
    <t>Taxi from Auckland Airport to Auckland Customhouse</t>
  </si>
  <si>
    <t xml:space="preserve">Visit Auckland Airport: Customs and Immigration NZ </t>
  </si>
  <si>
    <t>Taxi from Wellington Airport to Aro Valley</t>
  </si>
  <si>
    <t>Mondiale Breakfast Forum &amp; Customhouse Site Visit</t>
  </si>
  <si>
    <t>Taxi from Auckland Airport to Auckland City</t>
  </si>
  <si>
    <t xml:space="preserve">Accommodation - 1 night </t>
  </si>
  <si>
    <t>Graduation and presentations for Leading Teams Cohort 6</t>
  </si>
  <si>
    <t xml:space="preserve">Return airfare - Wgtn / Akl / Wgtn </t>
  </si>
  <si>
    <t>Customs - Hosting China Customs Visit to NZ</t>
  </si>
  <si>
    <t>Taxi from Wellington Airport to the Customhouse</t>
  </si>
  <si>
    <t xml:space="preserve">Data Analytics and Tradecraft Working Group </t>
  </si>
  <si>
    <t>Taxi from Wellington Airport to Wellington City</t>
  </si>
  <si>
    <t xml:space="preserve">Meeting with BARNZ and attend Cruise Event to mark the new arrival process </t>
  </si>
  <si>
    <t>Meeting with TASKA and Christchurch office site visit</t>
  </si>
  <si>
    <t>Attend the CEO COG Meeting and Meeting with Auckland Airport Chief Executive</t>
  </si>
  <si>
    <t xml:space="preserve">Taxi from to Wellington Airport </t>
  </si>
  <si>
    <t xml:space="preserve">Minister Faafoi's visit to the Auckland Customhouse / Visit to the Ports of Auckland and attend the 1805 Stripes Ceremony </t>
  </si>
  <si>
    <t>Minister Faafoi's visit to the Auckland Customhouse &amp; Visit to the Ports of Auckland and attend the 1805 Stripes Ceremony</t>
  </si>
  <si>
    <t>5 - 6 December 2018</t>
  </si>
  <si>
    <t xml:space="preserve">Meeting with NZ Post / Auckland Airport Site Visit &amp; Customs meeting with Immigration NZ Senior Management team </t>
  </si>
  <si>
    <t xml:space="preserve">Return Airfare - Wgtn / Akl / Wgtn </t>
  </si>
  <si>
    <t>Meeting with Overseas Counsellors &amp; Site Visit Customhouse</t>
  </si>
  <si>
    <t>Graduation Ceremony for Central / Southern Trainee Custom Officers and Site Visit to meet with Port Managers</t>
  </si>
  <si>
    <t>Auckland Office - Staff Christmas Morning Tea</t>
  </si>
  <si>
    <t>Meeting with Deputy Comptroller Operations</t>
  </si>
  <si>
    <t>ACIF Staff Christmas Morning Tea &amp; Biosecurity Launch of new baggage screening technology</t>
  </si>
  <si>
    <t>NZ Customs</t>
  </si>
  <si>
    <t>Christine Stevenson</t>
  </si>
  <si>
    <t xml:space="preserve">Mondiale Breakfast Forum </t>
  </si>
  <si>
    <t xml:space="preserve">Taxi from Cordis Hotel to Auckland Customhouse </t>
  </si>
  <si>
    <t xml:space="preserve">Taxi from SSC to Oriental Bay </t>
  </si>
  <si>
    <t xml:space="preserve">Auckland Staff Christmas Morning Tea </t>
  </si>
  <si>
    <t xml:space="preserve">Taxi from Auckland CBD to Auckland Customhouse </t>
  </si>
  <si>
    <t>Commerce Commission Chair Interview</t>
  </si>
  <si>
    <t>Taxi from the Terrace to the Customhouse</t>
  </si>
  <si>
    <t>Brussels</t>
  </si>
  <si>
    <t xml:space="preserve">Iridium Access </t>
  </si>
  <si>
    <t>Iridium Access</t>
  </si>
  <si>
    <t>Satellite Phone: Monthly Plan - September 2018</t>
  </si>
  <si>
    <t>Satellite Phone: Monthly Plan - August 2018</t>
  </si>
  <si>
    <t xml:space="preserve">Mobile Phone </t>
  </si>
  <si>
    <t>Monthly Usage - August 2018</t>
  </si>
  <si>
    <t>Monthly Usage - July 2018</t>
  </si>
  <si>
    <t>Satellite Phone: Monthly Plan - October 2018</t>
  </si>
  <si>
    <t>Monthly Usage - September 2018</t>
  </si>
  <si>
    <t>Accommodation - 4 nights and meals</t>
  </si>
  <si>
    <t>Meeting with Deputy Commissioner - SSC</t>
  </si>
  <si>
    <t>Monthly Usage - October 2018</t>
  </si>
  <si>
    <t>Monthly Usage - November 2018</t>
  </si>
  <si>
    <t>Monthly Usage - December 2018</t>
  </si>
  <si>
    <t>Monthly Usage - January 2019</t>
  </si>
  <si>
    <t>Wellington</t>
  </si>
  <si>
    <t>Sydney</t>
  </si>
  <si>
    <t>Canberra</t>
  </si>
  <si>
    <t>Houston</t>
  </si>
  <si>
    <t>New Orleans</t>
  </si>
  <si>
    <t>Return Airfare - Wgtn / Houston / New Orleans / Wgtn</t>
  </si>
  <si>
    <t>Auckland</t>
  </si>
  <si>
    <t>Houston &amp; New Orleans</t>
  </si>
  <si>
    <t>Dunedin</t>
  </si>
  <si>
    <t>Tauranga</t>
  </si>
  <si>
    <t xml:space="preserve">Christchurch </t>
  </si>
  <si>
    <t>Queenstown</t>
  </si>
  <si>
    <t>Auckland &amp; Napier</t>
  </si>
  <si>
    <t xml:space="preserve">Auckland </t>
  </si>
  <si>
    <t xml:space="preserve">Taxi from Wellington Airport to the Customhouse </t>
  </si>
  <si>
    <t xml:space="preserve">Wellington </t>
  </si>
  <si>
    <t>No Information to disclose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</si>
</sst>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 numFmtId="168" formatCode="_(* #,##0.00_);_(* \(#,##0.00\);_(* &quot;-&quot;??_);_(@_)"/>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0"/>
      <color rgb="FF00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indexed="64"/>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indexed="64"/>
      </right>
      <top style="thin">
        <color theme="0" tint="-0.24994659260841701"/>
      </top>
      <bottom style="thin">
        <color theme="0" tint="-0.249977111117893"/>
      </bottom>
      <diagonal/>
    </border>
    <border>
      <left style="thin">
        <color indexed="64"/>
      </left>
      <right style="thin">
        <color indexed="64"/>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168" fontId="15" fillId="0" borderId="0" applyFont="0" applyFill="0" applyBorder="0" applyAlignment="0" applyProtection="0"/>
  </cellStyleXfs>
  <cellXfs count="223">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35" fillId="3" borderId="0" xfId="0" applyFont="1" applyFill="1" applyBorder="1" applyAlignment="1" applyProtection="1">
      <alignment horizontal="center" vertical="center" wrapText="1"/>
    </xf>
    <xf numFmtId="0" fontId="15" fillId="10" borderId="14" xfId="0" applyFont="1" applyFill="1" applyBorder="1" applyAlignment="1" applyProtection="1">
      <alignment vertical="center" wrapText="1"/>
      <protection locked="0"/>
    </xf>
    <xf numFmtId="0" fontId="15" fillId="10" borderId="5" xfId="0" applyFont="1" applyFill="1" applyBorder="1" applyAlignment="1" applyProtection="1">
      <alignment wrapText="1" readingOrder="1"/>
      <protection locked="0"/>
    </xf>
    <xf numFmtId="167" fontId="0" fillId="10" borderId="11" xfId="0" applyNumberFormat="1" applyFont="1" applyFill="1" applyBorder="1" applyAlignment="1" applyProtection="1">
      <alignment horizontal="left" readingOrder="1"/>
      <protection locked="0"/>
    </xf>
    <xf numFmtId="4" fontId="0" fillId="10" borderId="0" xfId="2" applyNumberFormat="1" applyFont="1" applyFill="1" applyBorder="1" applyAlignment="1" applyProtection="1">
      <alignment readingOrder="1"/>
      <protection locked="0"/>
    </xf>
    <xf numFmtId="0" fontId="15" fillId="10" borderId="12" xfId="0" applyFont="1" applyFill="1" applyBorder="1" applyAlignment="1" applyProtection="1">
      <alignment readingOrder="1"/>
      <protection locked="0"/>
    </xf>
    <xf numFmtId="0" fontId="15" fillId="10" borderId="13" xfId="0" applyFont="1" applyFill="1" applyBorder="1" applyAlignment="1" applyProtection="1">
      <alignment readingOrder="1"/>
      <protection locked="0"/>
    </xf>
    <xf numFmtId="167" fontId="0" fillId="10" borderId="0" xfId="0" applyNumberFormat="1" applyFont="1" applyFill="1" applyBorder="1" applyAlignment="1" applyProtection="1">
      <alignment horizontal="left" readingOrder="1"/>
      <protection locked="0"/>
    </xf>
    <xf numFmtId="0" fontId="15" fillId="10" borderId="0" xfId="0" applyFont="1" applyFill="1" applyBorder="1" applyAlignment="1" applyProtection="1">
      <alignment readingOrder="1"/>
      <protection locked="0"/>
    </xf>
    <xf numFmtId="0" fontId="15" fillId="10" borderId="0" xfId="0" applyFont="1" applyFill="1" applyBorder="1" applyAlignment="1" applyProtection="1">
      <alignment wrapText="1" readingOrder="1"/>
      <protection locked="0"/>
    </xf>
    <xf numFmtId="167" fontId="15" fillId="10" borderId="3" xfId="0" applyNumberFormat="1" applyFont="1" applyFill="1" applyBorder="1" applyAlignment="1" applyProtection="1">
      <alignment horizontal="left" readingOrder="1"/>
      <protection locked="0"/>
    </xf>
    <xf numFmtId="2" fontId="15" fillId="10" borderId="4" xfId="0" applyNumberFormat="1" applyFont="1" applyFill="1" applyBorder="1" applyAlignment="1" applyProtection="1">
      <alignment wrapText="1" readingOrder="1"/>
      <protection locked="0"/>
    </xf>
    <xf numFmtId="0" fontId="15" fillId="10" borderId="4" xfId="0" applyFont="1" applyFill="1" applyBorder="1" applyAlignment="1" applyProtection="1">
      <alignment wrapText="1" readingOrder="1"/>
      <protection locked="0"/>
    </xf>
    <xf numFmtId="167" fontId="15" fillId="10" borderId="8" xfId="0" applyNumberFormat="1" applyFont="1" applyFill="1" applyBorder="1" applyAlignment="1" applyProtection="1">
      <alignment vertical="center"/>
      <protection locked="0"/>
    </xf>
    <xf numFmtId="167" fontId="15" fillId="10" borderId="15" xfId="0" applyNumberFormat="1" applyFont="1" applyFill="1" applyBorder="1" applyAlignment="1" applyProtection="1">
      <alignment vertical="center"/>
      <protection locked="0"/>
    </xf>
    <xf numFmtId="164" fontId="15" fillId="10" borderId="16" xfId="0" applyNumberFormat="1" applyFont="1" applyFill="1" applyBorder="1" applyAlignment="1" applyProtection="1">
      <alignment vertical="center" wrapText="1"/>
      <protection locked="0"/>
    </xf>
    <xf numFmtId="0" fontId="15" fillId="10" borderId="16" xfId="0" applyFont="1" applyFill="1" applyBorder="1" applyAlignment="1" applyProtection="1">
      <alignment vertical="center" wrapText="1"/>
      <protection locked="0"/>
    </xf>
    <xf numFmtId="0" fontId="15" fillId="10" borderId="17" xfId="0" applyFont="1" applyFill="1" applyBorder="1" applyAlignment="1" applyProtection="1">
      <alignment vertical="center" wrapText="1"/>
      <protection locked="0"/>
    </xf>
    <xf numFmtId="167" fontId="0" fillId="10" borderId="4" xfId="0" applyNumberFormat="1" applyFill="1" applyBorder="1" applyAlignment="1" applyProtection="1">
      <alignment horizontal="left" vertical="top" wrapText="1"/>
      <protection locked="0"/>
    </xf>
    <xf numFmtId="4" fontId="0" fillId="10" borderId="4" xfId="0" applyNumberFormat="1" applyFill="1" applyBorder="1" applyAlignment="1" applyProtection="1">
      <alignment wrapText="1"/>
      <protection locked="0"/>
    </xf>
    <xf numFmtId="0" fontId="0" fillId="10" borderId="4" xfId="0" applyFill="1" applyBorder="1" applyAlignment="1" applyProtection="1">
      <alignment wrapText="1"/>
      <protection locked="0"/>
    </xf>
    <xf numFmtId="167" fontId="0" fillId="10" borderId="4" xfId="0" applyNumberFormat="1" applyFont="1" applyFill="1" applyBorder="1" applyAlignment="1">
      <alignment horizontal="left" wrapText="1"/>
    </xf>
    <xf numFmtId="4" fontId="0" fillId="10" borderId="4" xfId="0" applyNumberFormat="1" applyFont="1" applyFill="1" applyBorder="1" applyAlignment="1">
      <alignment wrapText="1"/>
    </xf>
    <xf numFmtId="0" fontId="0" fillId="10" borderId="4" xfId="0" applyFont="1" applyFill="1" applyBorder="1" applyAlignment="1">
      <alignment wrapText="1"/>
    </xf>
    <xf numFmtId="0" fontId="15" fillId="10" borderId="4" xfId="0" applyFont="1" applyFill="1" applyBorder="1" applyAlignment="1" applyProtection="1">
      <alignment wrapText="1"/>
      <protection locked="0"/>
    </xf>
    <xf numFmtId="167" fontId="0" fillId="10" borderId="4" xfId="0" applyNumberFormat="1" applyFill="1" applyBorder="1" applyAlignment="1">
      <alignment horizontal="left" wrapText="1"/>
    </xf>
    <xf numFmtId="0" fontId="0" fillId="10" borderId="4" xfId="0" applyFill="1" applyBorder="1" applyAlignment="1">
      <alignment wrapText="1"/>
    </xf>
    <xf numFmtId="4" fontId="0" fillId="10" borderId="4" xfId="0" applyNumberFormat="1" applyFill="1" applyBorder="1" applyAlignment="1">
      <alignment wrapText="1"/>
    </xf>
    <xf numFmtId="167" fontId="0" fillId="10" borderId="4" xfId="0" applyNumberFormat="1" applyFont="1" applyFill="1" applyBorder="1" applyAlignment="1">
      <alignment horizontal="left"/>
    </xf>
    <xf numFmtId="4" fontId="0" fillId="10" borderId="4" xfId="2" applyNumberFormat="1" applyFont="1" applyFill="1" applyBorder="1" applyAlignment="1"/>
    <xf numFmtId="0" fontId="15" fillId="10" borderId="4" xfId="0" applyFont="1" applyFill="1" applyBorder="1" applyAlignment="1">
      <alignment wrapText="1"/>
    </xf>
    <xf numFmtId="0" fontId="0" fillId="10" borderId="4" xfId="0" applyFont="1" applyFill="1" applyBorder="1" applyAlignment="1"/>
    <xf numFmtId="0" fontId="36" fillId="10" borderId="4" xfId="0" applyNumberFormat="1" applyFont="1" applyFill="1" applyBorder="1" applyAlignment="1"/>
    <xf numFmtId="0" fontId="15" fillId="10" borderId="4" xfId="0" applyFont="1" applyFill="1" applyBorder="1" applyAlignment="1"/>
    <xf numFmtId="167" fontId="0" fillId="10" borderId="4" xfId="0" applyNumberFormat="1" applyFill="1" applyBorder="1" applyAlignment="1" applyProtection="1">
      <alignment horizontal="left" wrapText="1"/>
      <protection locked="0"/>
    </xf>
    <xf numFmtId="0" fontId="36" fillId="10" borderId="4" xfId="0" applyNumberFormat="1" applyFont="1" applyFill="1" applyBorder="1" applyAlignment="1">
      <alignment readingOrder="1"/>
    </xf>
    <xf numFmtId="43" fontId="0" fillId="10" borderId="4" xfId="2" applyNumberFormat="1" applyFont="1" applyFill="1" applyBorder="1" applyAlignment="1"/>
    <xf numFmtId="167" fontId="15" fillId="10" borderId="4" xfId="3" applyNumberFormat="1" applyFont="1" applyFill="1" applyBorder="1" applyAlignment="1" applyProtection="1">
      <alignment horizontal="left"/>
      <protection locked="0"/>
    </xf>
    <xf numFmtId="43" fontId="0" fillId="10" borderId="4" xfId="2" applyNumberFormat="1" applyFont="1" applyFill="1" applyBorder="1" applyAlignment="1" applyProtection="1">
      <protection locked="0"/>
    </xf>
    <xf numFmtId="0" fontId="0" fillId="10" borderId="4" xfId="0" applyFont="1" applyFill="1" applyBorder="1" applyAlignment="1" applyProtection="1">
      <protection locked="0"/>
    </xf>
    <xf numFmtId="0" fontId="0" fillId="10" borderId="4" xfId="0" applyFill="1" applyBorder="1" applyAlignment="1" applyProtection="1">
      <protection locked="0"/>
    </xf>
    <xf numFmtId="0" fontId="0" fillId="10" borderId="4" xfId="0" applyFont="1" applyFill="1" applyBorder="1" applyAlignment="1" applyProtection="1">
      <alignment wrapText="1"/>
      <protection locked="0"/>
    </xf>
    <xf numFmtId="4" fontId="15" fillId="10" borderId="4" xfId="0" applyNumberFormat="1" applyFont="1" applyFill="1" applyBorder="1" applyAlignment="1" applyProtection="1">
      <alignment wrapText="1"/>
      <protection locked="0"/>
    </xf>
    <xf numFmtId="167" fontId="0" fillId="10" borderId="4" xfId="0" applyNumberFormat="1" applyFont="1" applyFill="1" applyBorder="1" applyAlignment="1" applyProtection="1">
      <alignment horizontal="left"/>
      <protection locked="0"/>
    </xf>
    <xf numFmtId="43" fontId="0" fillId="10" borderId="4" xfId="0" applyNumberFormat="1" applyFont="1" applyFill="1" applyBorder="1" applyAlignment="1" applyProtection="1">
      <protection locked="0"/>
    </xf>
    <xf numFmtId="4" fontId="0" fillId="10" borderId="4" xfId="0" applyNumberFormat="1" applyFont="1" applyFill="1" applyBorder="1" applyAlignment="1" applyProtection="1">
      <alignment wrapText="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4">
    <cellStyle name="Comma 2" xfId="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tabSelected="1" zoomScale="85" zoomScaleNormal="85" workbookViewId="0">
      <selection activeCell="A20" sqref="A20"/>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zoomScaleNormal="100" workbookViewId="0">
      <selection activeCell="B8" sqref="B8:F8"/>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205" t="s">
        <v>98</v>
      </c>
      <c r="B1" s="205"/>
      <c r="C1" s="205"/>
      <c r="D1" s="205"/>
      <c r="E1" s="205"/>
      <c r="F1" s="205"/>
      <c r="G1" s="48"/>
      <c r="H1" s="48"/>
      <c r="I1" s="48"/>
      <c r="J1" s="48"/>
      <c r="K1" s="48"/>
    </row>
    <row r="2" spans="1:11" ht="21" customHeight="1" x14ac:dyDescent="0.2">
      <c r="A2" s="4" t="s">
        <v>2</v>
      </c>
      <c r="B2" s="206" t="s">
        <v>251</v>
      </c>
      <c r="C2" s="206"/>
      <c r="D2" s="206"/>
      <c r="E2" s="206"/>
      <c r="F2" s="206"/>
      <c r="G2" s="48"/>
      <c r="H2" s="48"/>
      <c r="I2" s="48"/>
      <c r="J2" s="48"/>
      <c r="K2" s="48"/>
    </row>
    <row r="3" spans="1:11" ht="21" customHeight="1" x14ac:dyDescent="0.2">
      <c r="A3" s="4" t="s">
        <v>99</v>
      </c>
      <c r="B3" s="206" t="s">
        <v>252</v>
      </c>
      <c r="C3" s="206"/>
      <c r="D3" s="206"/>
      <c r="E3" s="206"/>
      <c r="F3" s="206"/>
      <c r="G3" s="48"/>
      <c r="H3" s="48"/>
      <c r="I3" s="48"/>
      <c r="J3" s="48"/>
      <c r="K3" s="48"/>
    </row>
    <row r="4" spans="1:11" ht="21" customHeight="1" x14ac:dyDescent="0.2">
      <c r="A4" s="4" t="s">
        <v>79</v>
      </c>
      <c r="B4" s="207">
        <v>43282</v>
      </c>
      <c r="C4" s="207"/>
      <c r="D4" s="207"/>
      <c r="E4" s="207"/>
      <c r="F4" s="207"/>
      <c r="G4" s="48"/>
      <c r="H4" s="48"/>
      <c r="I4" s="48"/>
      <c r="J4" s="48"/>
      <c r="K4" s="48"/>
    </row>
    <row r="5" spans="1:11" ht="21" customHeight="1" x14ac:dyDescent="0.2">
      <c r="A5" s="4" t="s">
        <v>80</v>
      </c>
      <c r="B5" s="207">
        <v>43499</v>
      </c>
      <c r="C5" s="207"/>
      <c r="D5" s="207"/>
      <c r="E5" s="207"/>
      <c r="F5" s="207"/>
      <c r="G5" s="48"/>
      <c r="H5" s="48"/>
      <c r="I5" s="48"/>
      <c r="J5" s="48"/>
      <c r="K5" s="48"/>
    </row>
    <row r="6" spans="1:11" ht="21" customHeight="1" x14ac:dyDescent="0.2">
      <c r="A6" s="4" t="s">
        <v>104</v>
      </c>
      <c r="B6" s="204" t="str">
        <f>IF(AND(Travel!B7&lt;&gt;A30,Hospitality!B7&lt;&gt;A30,'All other expenses'!B7&lt;&gt;A30,'Gifts and benefits'!B7&lt;&gt;A30),A31,IF(AND(Travel!B7=A30,Hospitality!B7=A30,'All other expenses'!B7=A30,'Gifts and benefits'!B7=A30),A33,A32))</f>
        <v>Data and totals checked on all sheets</v>
      </c>
      <c r="C6" s="204"/>
      <c r="D6" s="204"/>
      <c r="E6" s="204"/>
      <c r="F6" s="204"/>
      <c r="G6" s="36"/>
      <c r="H6" s="48"/>
      <c r="I6" s="48"/>
      <c r="J6" s="48"/>
      <c r="K6" s="48"/>
    </row>
    <row r="7" spans="1:11" ht="21" customHeight="1" x14ac:dyDescent="0.2">
      <c r="A7" s="4" t="s">
        <v>133</v>
      </c>
      <c r="B7" s="203" t="s">
        <v>63</v>
      </c>
      <c r="C7" s="203"/>
      <c r="D7" s="203"/>
      <c r="E7" s="203"/>
      <c r="F7" s="203"/>
      <c r="G7" s="36"/>
      <c r="H7" s="48"/>
      <c r="I7" s="48"/>
      <c r="J7" s="48"/>
      <c r="K7" s="48"/>
    </row>
    <row r="8" spans="1:11" ht="21" customHeight="1" x14ac:dyDescent="0.2">
      <c r="A8" s="4" t="s">
        <v>100</v>
      </c>
      <c r="B8" s="203"/>
      <c r="C8" s="203"/>
      <c r="D8" s="203"/>
      <c r="E8" s="203"/>
      <c r="F8" s="203"/>
      <c r="G8" s="36"/>
      <c r="H8" s="48"/>
      <c r="I8" s="48"/>
      <c r="J8" s="48"/>
      <c r="K8" s="48"/>
    </row>
    <row r="9" spans="1:11" ht="66.75" customHeight="1" x14ac:dyDescent="0.2">
      <c r="A9" s="202" t="s">
        <v>125</v>
      </c>
      <c r="B9" s="202"/>
      <c r="C9" s="202"/>
      <c r="D9" s="202"/>
      <c r="E9" s="202"/>
      <c r="F9" s="202"/>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40548.595000000001</v>
      </c>
      <c r="C11" s="107" t="str">
        <f>IF(Travel!B6="",A34,Travel!B6)</f>
        <v>Figures include GST (where applicable)</v>
      </c>
      <c r="D11" s="8"/>
      <c r="E11" s="11" t="s">
        <v>95</v>
      </c>
      <c r="F11" s="58">
        <f>'Gifts and benefits'!C25</f>
        <v>0</v>
      </c>
      <c r="G11" s="49"/>
      <c r="H11" s="49"/>
      <c r="I11" s="49"/>
      <c r="J11" s="49"/>
      <c r="K11" s="49"/>
    </row>
    <row r="12" spans="1:11" ht="27.75" customHeight="1" x14ac:dyDescent="0.2">
      <c r="A12" s="11" t="s">
        <v>12</v>
      </c>
      <c r="B12" s="99">
        <f>Hospitality!B25</f>
        <v>0</v>
      </c>
      <c r="C12" s="107" t="str">
        <f>IF(Hospitality!B6="",A34,Hospitality!B6)</f>
        <v>Figures include GST (where applicable)</v>
      </c>
      <c r="D12" s="8"/>
      <c r="E12" s="11" t="s">
        <v>96</v>
      </c>
      <c r="F12" s="58">
        <f>'Gifts and benefits'!C26</f>
        <v>0</v>
      </c>
      <c r="G12" s="49"/>
      <c r="H12" s="49"/>
      <c r="I12" s="49"/>
      <c r="J12" s="49"/>
      <c r="K12" s="49"/>
    </row>
    <row r="13" spans="1:11" ht="27.75" customHeight="1" x14ac:dyDescent="0.2">
      <c r="A13" s="11" t="s">
        <v>30</v>
      </c>
      <c r="B13" s="99">
        <f>'All other expenses'!B24</f>
        <v>480.48</v>
      </c>
      <c r="C13" s="107" t="str">
        <f>IF('All other expenses'!B6="",A34,'All other expenses'!B6)</f>
        <v>Figures include GST (where applicable)</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Travel!B33</f>
        <v>21495.024999999998</v>
      </c>
      <c r="C15" s="109" t="str">
        <f>C11</f>
        <v>Figures include GST (where applicable)</v>
      </c>
      <c r="D15" s="8"/>
      <c r="E15" s="8"/>
      <c r="F15" s="60"/>
      <c r="G15" s="48"/>
      <c r="H15" s="48"/>
      <c r="I15" s="48"/>
      <c r="J15" s="48"/>
      <c r="K15" s="48"/>
    </row>
    <row r="16" spans="1:11" ht="27.75" customHeight="1" x14ac:dyDescent="0.2">
      <c r="A16" s="12" t="s">
        <v>91</v>
      </c>
      <c r="B16" s="101">
        <f>Travel!B147</f>
        <v>18982.490000000005</v>
      </c>
      <c r="C16" s="109" t="str">
        <f>C11</f>
        <v>Figures include GST (where applicable)</v>
      </c>
      <c r="D16" s="61"/>
      <c r="E16" s="8"/>
      <c r="F16" s="62"/>
      <c r="G16" s="48"/>
      <c r="H16" s="48"/>
      <c r="I16" s="48"/>
      <c r="J16" s="48"/>
      <c r="K16" s="48"/>
    </row>
    <row r="17" spans="1:11" ht="27.75" customHeight="1" x14ac:dyDescent="0.2">
      <c r="A17" s="12" t="s">
        <v>46</v>
      </c>
      <c r="B17" s="101">
        <f>Travel!B161</f>
        <v>71.08</v>
      </c>
      <c r="C17" s="10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COUNT(Travel!B12:B32)</f>
        <v>18</v>
      </c>
      <c r="C54" s="134"/>
      <c r="D54" s="134">
        <f>COUNTIF(Travel!D12:D32,"*")</f>
        <v>18</v>
      </c>
      <c r="E54" s="135"/>
      <c r="F54" s="135" t="b">
        <f>MIN(B54,D54)=MAX(B54,D54)</f>
        <v>1</v>
      </c>
      <c r="G54" s="48"/>
      <c r="H54" s="48"/>
      <c r="I54" s="48"/>
      <c r="J54" s="48"/>
      <c r="K54" s="48"/>
    </row>
    <row r="55" spans="1:11" hidden="1" x14ac:dyDescent="0.2">
      <c r="A55" s="144" t="s">
        <v>111</v>
      </c>
      <c r="B55" s="134">
        <f>COUNT(Travel!B37:B146)</f>
        <v>105</v>
      </c>
      <c r="C55" s="134"/>
      <c r="D55" s="134">
        <f>COUNTIF(Travel!D37:D146,"*")</f>
        <v>105</v>
      </c>
      <c r="E55" s="135"/>
      <c r="F55" s="135" t="b">
        <f>MIN(B55,D55)=MAX(B55,D55)</f>
        <v>1</v>
      </c>
    </row>
    <row r="56" spans="1:11" hidden="1" x14ac:dyDescent="0.2">
      <c r="A56" s="145"/>
      <c r="B56" s="134">
        <f>COUNT(Travel!B151:B160)</f>
        <v>4</v>
      </c>
      <c r="C56" s="134"/>
      <c r="D56" s="134">
        <f>COUNTIF(Travel!D151:D160,"*")</f>
        <v>4</v>
      </c>
      <c r="E56" s="135"/>
      <c r="F56" s="135" t="b">
        <f>MIN(B56,D56)=MAX(B56,D56)</f>
        <v>1</v>
      </c>
    </row>
    <row r="57" spans="1:11" hidden="1" x14ac:dyDescent="0.2">
      <c r="A57" s="146" t="s">
        <v>109</v>
      </c>
      <c r="B57" s="136">
        <f>COUNT(Hospitality!B11:B24)</f>
        <v>0</v>
      </c>
      <c r="C57" s="136"/>
      <c r="D57" s="136">
        <f>COUNTIF(Hospitality!D11:D24,"*")</f>
        <v>0</v>
      </c>
      <c r="E57" s="137"/>
      <c r="F57" s="137" t="b">
        <f>MIN(B57,D57)=MAX(B57,D57)</f>
        <v>1</v>
      </c>
    </row>
    <row r="58" spans="1:11" hidden="1" x14ac:dyDescent="0.2">
      <c r="A58" s="147" t="s">
        <v>110</v>
      </c>
      <c r="B58" s="135">
        <f>COUNT('All other expenses'!B11:B23)</f>
        <v>10</v>
      </c>
      <c r="C58" s="135"/>
      <c r="D58" s="135">
        <f>COUNTIF('All other expenses'!D11:D23,"*")</f>
        <v>10</v>
      </c>
      <c r="E58" s="135"/>
      <c r="F58" s="135" t="b">
        <f>MIN(B58,D58)=MAX(B58,D58)</f>
        <v>1</v>
      </c>
    </row>
    <row r="59" spans="1:11" hidden="1" x14ac:dyDescent="0.2">
      <c r="A59" s="146" t="s">
        <v>108</v>
      </c>
      <c r="B59" s="136">
        <f>COUNTIF('Gifts and benefits'!B11:B24,"*")</f>
        <v>1</v>
      </c>
      <c r="C59" s="136">
        <f>COUNTIF('Gifts and benefits'!C11:C24,"*")</f>
        <v>0</v>
      </c>
      <c r="D59" s="136"/>
      <c r="E59" s="136">
        <f>COUNTA('Gifts and benefits'!E11:E24)</f>
        <v>0</v>
      </c>
      <c r="F59" s="137" t="b">
        <f>MIN(B59,C59,E59)=MAX(B59,C59,E59)</f>
        <v>0</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45"/>
  <sheetViews>
    <sheetView zoomScaleNormal="100" workbookViewId="0">
      <selection activeCell="B7" sqref="B7:E7"/>
    </sheetView>
  </sheetViews>
  <sheetFormatPr defaultColWidth="0" defaultRowHeight="12.75" zeroHeight="1" x14ac:dyDescent="0.2"/>
  <cols>
    <col min="1" max="1" width="30.5703125" style="17" customWidth="1"/>
    <col min="2" max="2" width="14.28515625" style="17" customWidth="1"/>
    <col min="3" max="3" width="71" style="17" customWidth="1"/>
    <col min="4" max="4" width="54.42578125" style="17" customWidth="1"/>
    <col min="5" max="5" width="20.5703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205" t="s">
        <v>6</v>
      </c>
      <c r="B1" s="205"/>
      <c r="C1" s="205"/>
      <c r="D1" s="205"/>
      <c r="E1" s="205"/>
      <c r="F1" s="48"/>
    </row>
    <row r="2" spans="1:6" ht="21" customHeight="1" x14ac:dyDescent="0.2">
      <c r="A2" s="4" t="s">
        <v>2</v>
      </c>
      <c r="B2" s="208" t="s">
        <v>251</v>
      </c>
      <c r="C2" s="208"/>
      <c r="D2" s="208"/>
      <c r="E2" s="208"/>
      <c r="F2" s="48"/>
    </row>
    <row r="3" spans="1:6" ht="21" customHeight="1" x14ac:dyDescent="0.2">
      <c r="A3" s="4" t="s">
        <v>3</v>
      </c>
      <c r="B3" s="208" t="s">
        <v>252</v>
      </c>
      <c r="C3" s="208"/>
      <c r="D3" s="208"/>
      <c r="E3" s="208"/>
      <c r="F3" s="48"/>
    </row>
    <row r="4" spans="1:6" ht="21" customHeight="1" x14ac:dyDescent="0.2">
      <c r="A4" s="4" t="s">
        <v>77</v>
      </c>
      <c r="B4" s="208">
        <v>43282</v>
      </c>
      <c r="C4" s="208"/>
      <c r="D4" s="208"/>
      <c r="E4" s="208"/>
      <c r="F4" s="48"/>
    </row>
    <row r="5" spans="1:6" ht="21" customHeight="1" x14ac:dyDescent="0.2">
      <c r="A5" s="4" t="s">
        <v>78</v>
      </c>
      <c r="B5" s="208">
        <v>43499</v>
      </c>
      <c r="C5" s="208"/>
      <c r="D5" s="208"/>
      <c r="E5" s="208"/>
      <c r="F5" s="48"/>
    </row>
    <row r="6" spans="1:6" ht="21" customHeight="1" x14ac:dyDescent="0.2">
      <c r="A6" s="4" t="s">
        <v>29</v>
      </c>
      <c r="B6" s="203" t="s">
        <v>64</v>
      </c>
      <c r="C6" s="203"/>
      <c r="D6" s="203"/>
      <c r="E6" s="203"/>
      <c r="F6" s="48"/>
    </row>
    <row r="7" spans="1:6" ht="21" customHeight="1" x14ac:dyDescent="0.2">
      <c r="A7" s="4" t="s">
        <v>104</v>
      </c>
      <c r="B7" s="203" t="s">
        <v>116</v>
      </c>
      <c r="C7" s="203"/>
      <c r="D7" s="203"/>
      <c r="E7" s="203"/>
      <c r="F7" s="48"/>
    </row>
    <row r="8" spans="1:6" ht="36" customHeight="1" x14ac:dyDescent="0.2">
      <c r="A8" s="211" t="s">
        <v>4</v>
      </c>
      <c r="B8" s="212"/>
      <c r="C8" s="212"/>
      <c r="D8" s="212"/>
      <c r="E8" s="212"/>
      <c r="F8" s="24"/>
    </row>
    <row r="9" spans="1:6" ht="36" customHeight="1" x14ac:dyDescent="0.2">
      <c r="A9" s="213" t="s">
        <v>142</v>
      </c>
      <c r="B9" s="214"/>
      <c r="C9" s="214"/>
      <c r="D9" s="214"/>
      <c r="E9" s="214"/>
      <c r="F9" s="24"/>
    </row>
    <row r="10" spans="1:6" ht="24.75" customHeight="1" x14ac:dyDescent="0.2">
      <c r="A10" s="210" t="s">
        <v>143</v>
      </c>
      <c r="B10" s="215"/>
      <c r="C10" s="210"/>
      <c r="D10" s="210"/>
      <c r="E10" s="210"/>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ht="16.5" customHeight="1" x14ac:dyDescent="0.2">
      <c r="A13" s="159">
        <v>43283</v>
      </c>
      <c r="B13" s="160">
        <v>2724.99</v>
      </c>
      <c r="C13" s="161" t="s">
        <v>168</v>
      </c>
      <c r="D13" s="162" t="s">
        <v>270</v>
      </c>
      <c r="E13" s="157" t="s">
        <v>260</v>
      </c>
      <c r="F13" s="1"/>
    </row>
    <row r="14" spans="1:6" s="89" customFormat="1" ht="16.5" customHeight="1" x14ac:dyDescent="0.2">
      <c r="A14" s="163">
        <v>43363.583333333299</v>
      </c>
      <c r="B14" s="160">
        <v>43</v>
      </c>
      <c r="C14" s="164" t="s">
        <v>169</v>
      </c>
      <c r="D14" s="164" t="s">
        <v>170</v>
      </c>
      <c r="E14" s="113" t="s">
        <v>276</v>
      </c>
      <c r="F14" s="1"/>
    </row>
    <row r="15" spans="1:6" s="89" customFormat="1" ht="15" customHeight="1" x14ac:dyDescent="0.2">
      <c r="A15" s="163">
        <v>43363</v>
      </c>
      <c r="B15" s="160">
        <v>996.68</v>
      </c>
      <c r="C15" s="164" t="s">
        <v>169</v>
      </c>
      <c r="D15" s="164" t="s">
        <v>171</v>
      </c>
      <c r="E15" s="113" t="s">
        <v>277</v>
      </c>
      <c r="F15" s="1"/>
    </row>
    <row r="16" spans="1:6" s="89" customFormat="1" ht="17.25" customHeight="1" x14ac:dyDescent="0.2">
      <c r="A16" s="163">
        <v>43363</v>
      </c>
      <c r="B16" s="160">
        <v>20.91</v>
      </c>
      <c r="C16" s="164" t="s">
        <v>169</v>
      </c>
      <c r="D16" s="164" t="s">
        <v>172</v>
      </c>
      <c r="E16" s="113" t="s">
        <v>277</v>
      </c>
      <c r="F16" s="1"/>
    </row>
    <row r="17" spans="1:6" s="89" customFormat="1" ht="17.25" customHeight="1" x14ac:dyDescent="0.2">
      <c r="A17" s="163">
        <v>43363</v>
      </c>
      <c r="B17" s="160">
        <v>504.56</v>
      </c>
      <c r="C17" s="164" t="s">
        <v>169</v>
      </c>
      <c r="D17" s="164" t="s">
        <v>173</v>
      </c>
      <c r="E17" s="113" t="s">
        <v>277</v>
      </c>
      <c r="F17" s="1"/>
    </row>
    <row r="18" spans="1:6" s="89" customFormat="1" ht="18" customHeight="1" x14ac:dyDescent="0.2">
      <c r="A18" s="163">
        <v>43364</v>
      </c>
      <c r="B18" s="160">
        <v>20.91</v>
      </c>
      <c r="C18" s="164" t="s">
        <v>169</v>
      </c>
      <c r="D18" s="164" t="s">
        <v>174</v>
      </c>
      <c r="E18" s="113" t="s">
        <v>277</v>
      </c>
      <c r="F18" s="1"/>
    </row>
    <row r="19" spans="1:6" s="89" customFormat="1" ht="17.25" customHeight="1" x14ac:dyDescent="0.2">
      <c r="A19" s="163">
        <v>43364</v>
      </c>
      <c r="B19" s="160">
        <v>10.15</v>
      </c>
      <c r="C19" s="164" t="s">
        <v>169</v>
      </c>
      <c r="D19" s="164" t="s">
        <v>175</v>
      </c>
      <c r="E19" s="113" t="s">
        <v>277</v>
      </c>
      <c r="F19" s="1"/>
    </row>
    <row r="20" spans="1:6" s="89" customFormat="1" ht="19.5" customHeight="1" x14ac:dyDescent="0.2">
      <c r="A20" s="163">
        <v>43366.979166666701</v>
      </c>
      <c r="B20" s="160">
        <v>59.125</v>
      </c>
      <c r="C20" s="164" t="s">
        <v>169</v>
      </c>
      <c r="D20" s="164" t="s">
        <v>176</v>
      </c>
      <c r="E20" s="113" t="s">
        <v>276</v>
      </c>
      <c r="F20" s="1"/>
    </row>
    <row r="21" spans="1:6" s="89" customFormat="1" ht="25.5" x14ac:dyDescent="0.2">
      <c r="A21" s="163">
        <v>43377</v>
      </c>
      <c r="B21" s="160">
        <v>40.21</v>
      </c>
      <c r="C21" s="165" t="s">
        <v>177</v>
      </c>
      <c r="D21" s="164" t="s">
        <v>178</v>
      </c>
      <c r="E21" s="113" t="s">
        <v>276</v>
      </c>
      <c r="F21" s="1"/>
    </row>
    <row r="22" spans="1:6" s="89" customFormat="1" ht="25.5" x14ac:dyDescent="0.2">
      <c r="A22" s="163" t="s">
        <v>179</v>
      </c>
      <c r="B22" s="160">
        <v>996.18</v>
      </c>
      <c r="C22" s="165" t="s">
        <v>177</v>
      </c>
      <c r="D22" s="164" t="s">
        <v>180</v>
      </c>
      <c r="E22" s="113" t="s">
        <v>278</v>
      </c>
      <c r="F22" s="1"/>
    </row>
    <row r="23" spans="1:6" s="89" customFormat="1" ht="25.5" x14ac:dyDescent="0.2">
      <c r="A23" s="163" t="s">
        <v>181</v>
      </c>
      <c r="B23" s="160">
        <v>515.79</v>
      </c>
      <c r="C23" s="165" t="s">
        <v>177</v>
      </c>
      <c r="D23" s="164" t="s">
        <v>182</v>
      </c>
      <c r="E23" s="113" t="s">
        <v>278</v>
      </c>
      <c r="F23" s="1"/>
    </row>
    <row r="24" spans="1:6" s="89" customFormat="1" ht="25.5" x14ac:dyDescent="0.2">
      <c r="A24" s="163">
        <v>43382</v>
      </c>
      <c r="B24" s="160">
        <v>59.13</v>
      </c>
      <c r="C24" s="165" t="s">
        <v>177</v>
      </c>
      <c r="D24" s="164" t="s">
        <v>183</v>
      </c>
      <c r="E24" s="113" t="s">
        <v>276</v>
      </c>
      <c r="F24" s="1"/>
    </row>
    <row r="25" spans="1:6" s="89" customFormat="1" ht="16.5" customHeight="1" x14ac:dyDescent="0.2">
      <c r="A25" s="163">
        <v>43416</v>
      </c>
      <c r="B25" s="160">
        <v>40.42</v>
      </c>
      <c r="C25" s="164" t="s">
        <v>184</v>
      </c>
      <c r="D25" s="164" t="s">
        <v>178</v>
      </c>
      <c r="E25" s="158" t="s">
        <v>276</v>
      </c>
      <c r="F25" s="1"/>
    </row>
    <row r="26" spans="1:6" s="89" customFormat="1" ht="18" customHeight="1" x14ac:dyDescent="0.2">
      <c r="A26" s="166" t="s">
        <v>185</v>
      </c>
      <c r="B26" s="167">
        <v>13366.2</v>
      </c>
      <c r="C26" s="168" t="s">
        <v>184</v>
      </c>
      <c r="D26" s="168" t="s">
        <v>281</v>
      </c>
      <c r="E26" s="158" t="s">
        <v>283</v>
      </c>
      <c r="F26" s="1"/>
    </row>
    <row r="27" spans="1:6" s="89" customFormat="1" ht="17.45" customHeight="1" x14ac:dyDescent="0.2">
      <c r="A27" s="166">
        <v>43416</v>
      </c>
      <c r="B27" s="167">
        <v>353.1</v>
      </c>
      <c r="C27" s="168" t="s">
        <v>184</v>
      </c>
      <c r="D27" s="168" t="s">
        <v>186</v>
      </c>
      <c r="E27" s="158" t="s">
        <v>279</v>
      </c>
      <c r="F27" s="1"/>
    </row>
    <row r="28" spans="1:6" s="89" customFormat="1" ht="16.5" customHeight="1" x14ac:dyDescent="0.2">
      <c r="A28" s="166" t="s">
        <v>187</v>
      </c>
      <c r="B28" s="167">
        <v>1640.87</v>
      </c>
      <c r="C28" s="168" t="s">
        <v>184</v>
      </c>
      <c r="D28" s="168" t="s">
        <v>188</v>
      </c>
      <c r="E28" s="158" t="s">
        <v>280</v>
      </c>
      <c r="F28" s="1"/>
    </row>
    <row r="29" spans="1:6" s="89" customFormat="1" ht="19.5" customHeight="1" x14ac:dyDescent="0.2">
      <c r="A29" s="166">
        <v>43420</v>
      </c>
      <c r="B29" s="167">
        <v>62.38</v>
      </c>
      <c r="C29" s="168" t="s">
        <v>184</v>
      </c>
      <c r="D29" s="168" t="s">
        <v>189</v>
      </c>
      <c r="E29" s="158" t="s">
        <v>280</v>
      </c>
      <c r="F29" s="1"/>
    </row>
    <row r="30" spans="1:6" s="89" customFormat="1" ht="17.100000000000001" customHeight="1" x14ac:dyDescent="0.2">
      <c r="A30" s="166">
        <v>43422</v>
      </c>
      <c r="B30" s="167">
        <v>40.42</v>
      </c>
      <c r="C30" s="168" t="s">
        <v>184</v>
      </c>
      <c r="D30" s="168" t="s">
        <v>176</v>
      </c>
      <c r="E30" s="158" t="s">
        <v>276</v>
      </c>
      <c r="F30" s="1"/>
    </row>
    <row r="31" spans="1:6" s="89" customFormat="1" x14ac:dyDescent="0.2">
      <c r="A31" s="110"/>
      <c r="B31" s="111"/>
      <c r="C31" s="112"/>
      <c r="D31" s="112"/>
      <c r="E31" s="113"/>
      <c r="F31" s="1"/>
    </row>
    <row r="32" spans="1:6" s="89" customFormat="1" ht="12.75" hidden="1" customHeight="1" x14ac:dyDescent="0.2">
      <c r="A32" s="124"/>
      <c r="B32" s="125"/>
      <c r="C32" s="126"/>
      <c r="D32" s="126"/>
      <c r="E32" s="127"/>
      <c r="F32" s="1"/>
    </row>
    <row r="33" spans="1:6" ht="19.5" customHeight="1" x14ac:dyDescent="0.2">
      <c r="A33" s="128" t="s">
        <v>154</v>
      </c>
      <c r="B33" s="129">
        <f>SUM(B12:B32)</f>
        <v>21495.024999999998</v>
      </c>
      <c r="C33" s="156" t="str">
        <f>IF(SUBTOTAL(3,B12:B32)=SUBTOTAL(103,B12:B32),'Summary and sign-off'!$A$47,'Summary and sign-off'!$A$48)</f>
        <v>Check - there are no hidden rows with data</v>
      </c>
      <c r="D33" s="209" t="str">
        <f>IF('Summary and sign-off'!F54='Summary and sign-off'!F53,'Summary and sign-off'!A50,'Summary and sign-off'!A49)</f>
        <v>Check - each entry provides sufficient information</v>
      </c>
      <c r="E33" s="209"/>
      <c r="F33" s="48"/>
    </row>
    <row r="34" spans="1:6" ht="10.5" customHeight="1" x14ac:dyDescent="0.2">
      <c r="A34" s="29"/>
      <c r="B34" s="24"/>
      <c r="C34" s="29"/>
      <c r="D34" s="29"/>
      <c r="E34" s="29"/>
      <c r="F34" s="29"/>
    </row>
    <row r="35" spans="1:6" ht="24.75" customHeight="1" x14ac:dyDescent="0.2">
      <c r="A35" s="210" t="s">
        <v>92</v>
      </c>
      <c r="B35" s="210"/>
      <c r="C35" s="210"/>
      <c r="D35" s="210"/>
      <c r="E35" s="210"/>
      <c r="F35" s="49"/>
    </row>
    <row r="36" spans="1:6" ht="27" customHeight="1" x14ac:dyDescent="0.2">
      <c r="A36" s="37" t="s">
        <v>49</v>
      </c>
      <c r="B36" s="37" t="s">
        <v>31</v>
      </c>
      <c r="C36" s="37" t="s">
        <v>146</v>
      </c>
      <c r="D36" s="37" t="s">
        <v>102</v>
      </c>
      <c r="E36" s="37" t="s">
        <v>76</v>
      </c>
      <c r="F36" s="50"/>
    </row>
    <row r="37" spans="1:6" s="89" customFormat="1" ht="12.75" hidden="1" customHeight="1" x14ac:dyDescent="0.2">
      <c r="A37" s="114"/>
      <c r="B37" s="111"/>
      <c r="C37" s="112"/>
      <c r="D37" s="112"/>
      <c r="E37" s="113"/>
      <c r="F37" s="1"/>
    </row>
    <row r="38" spans="1:6" s="89" customFormat="1" ht="18.95" customHeight="1" x14ac:dyDescent="0.2">
      <c r="A38" s="190" t="s">
        <v>190</v>
      </c>
      <c r="B38" s="175">
        <v>296.27</v>
      </c>
      <c r="C38" s="176" t="s">
        <v>191</v>
      </c>
      <c r="D38" s="176" t="s">
        <v>192</v>
      </c>
      <c r="E38" s="180" t="s">
        <v>282</v>
      </c>
      <c r="F38" s="1"/>
    </row>
    <row r="39" spans="1:6" s="89" customFormat="1" ht="15.95" customHeight="1" x14ac:dyDescent="0.2">
      <c r="A39" s="190">
        <v>43284</v>
      </c>
      <c r="B39" s="175">
        <v>248.88</v>
      </c>
      <c r="C39" s="176" t="s">
        <v>191</v>
      </c>
      <c r="D39" s="176" t="s">
        <v>173</v>
      </c>
      <c r="E39" s="180" t="s">
        <v>282</v>
      </c>
      <c r="F39" s="1"/>
    </row>
    <row r="40" spans="1:6" s="89" customFormat="1" ht="16.5" customHeight="1" x14ac:dyDescent="0.2">
      <c r="A40" s="190">
        <v>43285</v>
      </c>
      <c r="B40" s="175">
        <v>39.78</v>
      </c>
      <c r="C40" s="176" t="s">
        <v>191</v>
      </c>
      <c r="D40" s="176" t="s">
        <v>193</v>
      </c>
      <c r="E40" s="180" t="s">
        <v>276</v>
      </c>
      <c r="F40" s="1"/>
    </row>
    <row r="41" spans="1:6" s="89" customFormat="1" ht="16.5" customHeight="1" x14ac:dyDescent="0.2">
      <c r="A41" s="190">
        <v>43299</v>
      </c>
      <c r="B41" s="175">
        <v>821.68</v>
      </c>
      <c r="C41" s="176" t="s">
        <v>194</v>
      </c>
      <c r="D41" s="176" t="s">
        <v>195</v>
      </c>
      <c r="E41" s="180" t="s">
        <v>284</v>
      </c>
      <c r="F41" s="1"/>
    </row>
    <row r="42" spans="1:6" s="89" customFormat="1" ht="17.25" customHeight="1" x14ac:dyDescent="0.2">
      <c r="A42" s="190">
        <v>43299</v>
      </c>
      <c r="B42" s="175">
        <v>42.14</v>
      </c>
      <c r="C42" s="176" t="s">
        <v>194</v>
      </c>
      <c r="D42" s="176" t="s">
        <v>193</v>
      </c>
      <c r="E42" s="180" t="s">
        <v>276</v>
      </c>
      <c r="F42" s="1"/>
    </row>
    <row r="43" spans="1:6" s="89" customFormat="1" ht="16.5" customHeight="1" x14ac:dyDescent="0.2">
      <c r="A43" s="190">
        <v>43305</v>
      </c>
      <c r="B43" s="175">
        <v>39.56</v>
      </c>
      <c r="C43" s="176" t="s">
        <v>196</v>
      </c>
      <c r="D43" s="176" t="s">
        <v>197</v>
      </c>
      <c r="E43" s="180" t="s">
        <v>276</v>
      </c>
      <c r="F43" s="1"/>
    </row>
    <row r="44" spans="1:6" s="89" customFormat="1" ht="16.5" customHeight="1" x14ac:dyDescent="0.2">
      <c r="A44" s="190">
        <v>43305</v>
      </c>
      <c r="B44" s="175">
        <v>350.71</v>
      </c>
      <c r="C44" s="176" t="s">
        <v>196</v>
      </c>
      <c r="D44" s="176" t="s">
        <v>198</v>
      </c>
      <c r="E44" s="180" t="s">
        <v>285</v>
      </c>
      <c r="F44" s="1"/>
    </row>
    <row r="45" spans="1:6" s="89" customFormat="1" ht="17.25" customHeight="1" x14ac:dyDescent="0.2">
      <c r="A45" s="190">
        <v>43305</v>
      </c>
      <c r="B45" s="175">
        <v>38.700000000000003</v>
      </c>
      <c r="C45" s="176" t="s">
        <v>196</v>
      </c>
      <c r="D45" s="176" t="s">
        <v>193</v>
      </c>
      <c r="E45" s="180" t="s">
        <v>276</v>
      </c>
      <c r="F45" s="1"/>
    </row>
    <row r="46" spans="1:6" s="89" customFormat="1" ht="15" customHeight="1" x14ac:dyDescent="0.2">
      <c r="A46" s="190">
        <v>43307</v>
      </c>
      <c r="B46" s="175">
        <v>43</v>
      </c>
      <c r="C46" s="176" t="s">
        <v>199</v>
      </c>
      <c r="D46" s="176" t="s">
        <v>197</v>
      </c>
      <c r="E46" s="180" t="s">
        <v>276</v>
      </c>
      <c r="F46" s="1"/>
    </row>
    <row r="47" spans="1:6" s="89" customFormat="1" ht="18.75" customHeight="1" x14ac:dyDescent="0.2">
      <c r="A47" s="190" t="s">
        <v>200</v>
      </c>
      <c r="B47" s="175">
        <v>548.32000000000005</v>
      </c>
      <c r="C47" s="176" t="s">
        <v>199</v>
      </c>
      <c r="D47" s="176" t="s">
        <v>192</v>
      </c>
      <c r="E47" s="180" t="s">
        <v>282</v>
      </c>
      <c r="F47" s="1"/>
    </row>
    <row r="48" spans="1:6" s="89" customFormat="1" ht="17.25" customHeight="1" x14ac:dyDescent="0.2">
      <c r="A48" s="190">
        <v>43307</v>
      </c>
      <c r="B48" s="175">
        <v>250</v>
      </c>
      <c r="C48" s="176" t="s">
        <v>199</v>
      </c>
      <c r="D48" s="176" t="s">
        <v>173</v>
      </c>
      <c r="E48" s="180" t="s">
        <v>282</v>
      </c>
      <c r="F48" s="1"/>
    </row>
    <row r="49" spans="1:6" s="89" customFormat="1" ht="16.5" customHeight="1" x14ac:dyDescent="0.2">
      <c r="A49" s="190">
        <v>43308</v>
      </c>
      <c r="B49" s="175">
        <v>39.99</v>
      </c>
      <c r="C49" s="176" t="s">
        <v>199</v>
      </c>
      <c r="D49" s="176" t="s">
        <v>193</v>
      </c>
      <c r="E49" s="180" t="s">
        <v>276</v>
      </c>
      <c r="F49" s="1"/>
    </row>
    <row r="50" spans="1:6" s="89" customFormat="1" ht="16.5" customHeight="1" x14ac:dyDescent="0.2">
      <c r="A50" s="190">
        <v>43314</v>
      </c>
      <c r="B50" s="175">
        <v>41.5</v>
      </c>
      <c r="C50" s="176" t="s">
        <v>201</v>
      </c>
      <c r="D50" s="176" t="s">
        <v>197</v>
      </c>
      <c r="E50" s="180" t="s">
        <v>276</v>
      </c>
      <c r="F50" s="1"/>
    </row>
    <row r="51" spans="1:6" s="89" customFormat="1" ht="17.45" customHeight="1" x14ac:dyDescent="0.2">
      <c r="A51" s="190">
        <v>43314</v>
      </c>
      <c r="B51" s="175">
        <v>554.76</v>
      </c>
      <c r="C51" s="176" t="s">
        <v>201</v>
      </c>
      <c r="D51" s="176" t="s">
        <v>202</v>
      </c>
      <c r="E51" s="180" t="s">
        <v>286</v>
      </c>
      <c r="F51" s="1"/>
    </row>
    <row r="52" spans="1:6" s="89" customFormat="1" ht="16.5" customHeight="1" x14ac:dyDescent="0.2">
      <c r="A52" s="190">
        <v>43318</v>
      </c>
      <c r="B52" s="175">
        <v>43</v>
      </c>
      <c r="C52" s="176" t="s">
        <v>203</v>
      </c>
      <c r="D52" s="176" t="s">
        <v>204</v>
      </c>
      <c r="E52" s="180" t="s">
        <v>276</v>
      </c>
      <c r="F52" s="1"/>
    </row>
    <row r="53" spans="1:6" s="89" customFormat="1" ht="16.5" customHeight="1" x14ac:dyDescent="0.2">
      <c r="A53" s="190" t="s">
        <v>205</v>
      </c>
      <c r="B53" s="175">
        <v>377.52</v>
      </c>
      <c r="C53" s="176" t="s">
        <v>203</v>
      </c>
      <c r="D53" s="176" t="s">
        <v>192</v>
      </c>
      <c r="E53" s="180" t="s">
        <v>282</v>
      </c>
      <c r="F53" s="1"/>
    </row>
    <row r="54" spans="1:6" s="89" customFormat="1" ht="15.6" customHeight="1" x14ac:dyDescent="0.2">
      <c r="A54" s="190">
        <v>43318</v>
      </c>
      <c r="B54" s="175">
        <v>278.10000000000002</v>
      </c>
      <c r="C54" s="176" t="s">
        <v>203</v>
      </c>
      <c r="D54" s="176" t="s">
        <v>173</v>
      </c>
      <c r="E54" s="180" t="s">
        <v>276</v>
      </c>
      <c r="F54" s="1"/>
    </row>
    <row r="55" spans="1:6" s="89" customFormat="1" ht="18" customHeight="1" x14ac:dyDescent="0.2">
      <c r="A55" s="190">
        <v>43319</v>
      </c>
      <c r="B55" s="175">
        <v>38.06</v>
      </c>
      <c r="C55" s="176" t="s">
        <v>203</v>
      </c>
      <c r="D55" s="176" t="s">
        <v>193</v>
      </c>
      <c r="E55" s="180" t="s">
        <v>276</v>
      </c>
      <c r="F55" s="1"/>
    </row>
    <row r="56" spans="1:6" s="89" customFormat="1" ht="15.95" customHeight="1" x14ac:dyDescent="0.2">
      <c r="A56" s="190">
        <v>43327</v>
      </c>
      <c r="B56" s="175">
        <v>39.78</v>
      </c>
      <c r="C56" s="176" t="s">
        <v>206</v>
      </c>
      <c r="D56" s="176" t="s">
        <v>197</v>
      </c>
      <c r="E56" s="180" t="s">
        <v>276</v>
      </c>
      <c r="F56" s="1"/>
    </row>
    <row r="57" spans="1:6" s="89" customFormat="1" ht="17.45" customHeight="1" x14ac:dyDescent="0.2">
      <c r="A57" s="190">
        <v>43327</v>
      </c>
      <c r="B57" s="175">
        <v>331.89</v>
      </c>
      <c r="C57" s="176" t="s">
        <v>206</v>
      </c>
      <c r="D57" s="176" t="s">
        <v>202</v>
      </c>
      <c r="E57" s="180" t="s">
        <v>286</v>
      </c>
      <c r="F57" s="1"/>
    </row>
    <row r="58" spans="1:6" s="89" customFormat="1" ht="17.45" customHeight="1" x14ac:dyDescent="0.2">
      <c r="A58" s="190">
        <v>43327</v>
      </c>
      <c r="B58" s="175">
        <v>44.29</v>
      </c>
      <c r="C58" s="176" t="s">
        <v>206</v>
      </c>
      <c r="D58" s="176" t="s">
        <v>193</v>
      </c>
      <c r="E58" s="180" t="s">
        <v>276</v>
      </c>
      <c r="F58" s="1"/>
    </row>
    <row r="59" spans="1:6" s="89" customFormat="1" ht="16.5" customHeight="1" x14ac:dyDescent="0.2">
      <c r="A59" s="190">
        <v>43336</v>
      </c>
      <c r="B59" s="175">
        <v>43</v>
      </c>
      <c r="C59" s="176" t="s">
        <v>207</v>
      </c>
      <c r="D59" s="176" t="s">
        <v>208</v>
      </c>
      <c r="E59" s="180" t="s">
        <v>276</v>
      </c>
      <c r="F59" s="1"/>
    </row>
    <row r="60" spans="1:6" s="89" customFormat="1" ht="18" customHeight="1" x14ac:dyDescent="0.2">
      <c r="A60" s="190">
        <v>43336</v>
      </c>
      <c r="B60" s="175">
        <v>396.07</v>
      </c>
      <c r="C60" s="176" t="s">
        <v>207</v>
      </c>
      <c r="D60" s="176" t="s">
        <v>209</v>
      </c>
      <c r="E60" s="180" t="s">
        <v>287</v>
      </c>
      <c r="F60" s="1"/>
    </row>
    <row r="61" spans="1:6" s="89" customFormat="1" ht="15.6" customHeight="1" x14ac:dyDescent="0.2">
      <c r="A61" s="190">
        <v>43336</v>
      </c>
      <c r="B61" s="175">
        <v>43</v>
      </c>
      <c r="C61" s="176" t="s">
        <v>207</v>
      </c>
      <c r="D61" s="176" t="s">
        <v>210</v>
      </c>
      <c r="E61" s="180" t="s">
        <v>276</v>
      </c>
      <c r="F61" s="1"/>
    </row>
    <row r="62" spans="1:6" s="89" customFormat="1" ht="18" customHeight="1" x14ac:dyDescent="0.2">
      <c r="A62" s="190">
        <v>43339</v>
      </c>
      <c r="B62" s="175">
        <v>414.93</v>
      </c>
      <c r="C62" s="176" t="s">
        <v>211</v>
      </c>
      <c r="D62" s="176" t="s">
        <v>192</v>
      </c>
      <c r="E62" s="180" t="s">
        <v>282</v>
      </c>
      <c r="F62" s="1"/>
    </row>
    <row r="63" spans="1:6" s="89" customFormat="1" ht="18.75" customHeight="1" x14ac:dyDescent="0.2">
      <c r="A63" s="190">
        <v>43339</v>
      </c>
      <c r="B63" s="175">
        <v>73.099999999999994</v>
      </c>
      <c r="C63" s="176" t="s">
        <v>211</v>
      </c>
      <c r="D63" s="176" t="s">
        <v>212</v>
      </c>
      <c r="E63" s="180" t="s">
        <v>282</v>
      </c>
      <c r="F63" s="1"/>
    </row>
    <row r="64" spans="1:6" s="89" customFormat="1" ht="18" customHeight="1" x14ac:dyDescent="0.2">
      <c r="A64" s="190">
        <v>43339</v>
      </c>
      <c r="B64" s="175">
        <v>39.130000000000003</v>
      </c>
      <c r="C64" s="176" t="s">
        <v>211</v>
      </c>
      <c r="D64" s="176" t="s">
        <v>193</v>
      </c>
      <c r="E64" s="180" t="s">
        <v>276</v>
      </c>
      <c r="F64" s="1"/>
    </row>
    <row r="65" spans="1:6" s="89" customFormat="1" ht="18.75" customHeight="1" x14ac:dyDescent="0.2">
      <c r="A65" s="190">
        <v>43343</v>
      </c>
      <c r="B65" s="175">
        <v>39.56</v>
      </c>
      <c r="C65" s="176" t="s">
        <v>213</v>
      </c>
      <c r="D65" s="176" t="s">
        <v>178</v>
      </c>
      <c r="E65" s="180" t="s">
        <v>276</v>
      </c>
      <c r="F65" s="1"/>
    </row>
    <row r="66" spans="1:6" s="89" customFormat="1" ht="16.5" customHeight="1" x14ac:dyDescent="0.2">
      <c r="A66" s="190">
        <v>43343</v>
      </c>
      <c r="B66" s="175">
        <v>434.25</v>
      </c>
      <c r="C66" s="176" t="s">
        <v>213</v>
      </c>
      <c r="D66" s="176" t="s">
        <v>192</v>
      </c>
      <c r="E66" s="180" t="s">
        <v>282</v>
      </c>
      <c r="F66" s="1"/>
    </row>
    <row r="67" spans="1:6" s="89" customFormat="1" ht="20.25" customHeight="1" x14ac:dyDescent="0.2">
      <c r="A67" s="190">
        <v>43343</v>
      </c>
      <c r="B67" s="175">
        <v>38.270000000000003</v>
      </c>
      <c r="C67" s="176" t="s">
        <v>213</v>
      </c>
      <c r="D67" s="176" t="s">
        <v>193</v>
      </c>
      <c r="E67" s="180" t="s">
        <v>276</v>
      </c>
      <c r="F67" s="1"/>
    </row>
    <row r="68" spans="1:6" s="89" customFormat="1" ht="20.25" customHeight="1" x14ac:dyDescent="0.2">
      <c r="A68" s="190">
        <v>43346</v>
      </c>
      <c r="B68" s="175">
        <v>39.99</v>
      </c>
      <c r="C68" s="176" t="s">
        <v>214</v>
      </c>
      <c r="D68" s="176" t="s">
        <v>178</v>
      </c>
      <c r="E68" s="180" t="s">
        <v>276</v>
      </c>
      <c r="F68" s="1"/>
    </row>
    <row r="69" spans="1:6" s="89" customFormat="1" ht="19.5" customHeight="1" x14ac:dyDescent="0.2">
      <c r="A69" s="190">
        <v>43346</v>
      </c>
      <c r="B69" s="175">
        <v>76.33</v>
      </c>
      <c r="C69" s="176" t="s">
        <v>214</v>
      </c>
      <c r="D69" s="176" t="s">
        <v>215</v>
      </c>
      <c r="E69" s="180" t="s">
        <v>282</v>
      </c>
      <c r="F69" s="1"/>
    </row>
    <row r="70" spans="1:6" s="89" customFormat="1" ht="16.5" customHeight="1" x14ac:dyDescent="0.2">
      <c r="A70" s="190">
        <v>43346</v>
      </c>
      <c r="B70" s="175">
        <v>451.96</v>
      </c>
      <c r="C70" s="176" t="s">
        <v>214</v>
      </c>
      <c r="D70" s="176" t="s">
        <v>192</v>
      </c>
      <c r="E70" s="180" t="s">
        <v>282</v>
      </c>
      <c r="F70" s="1"/>
    </row>
    <row r="71" spans="1:6" s="89" customFormat="1" ht="17.100000000000001" customHeight="1" x14ac:dyDescent="0.2">
      <c r="A71" s="190">
        <v>43346</v>
      </c>
      <c r="B71" s="175">
        <v>73.099999999999994</v>
      </c>
      <c r="C71" s="176" t="s">
        <v>214</v>
      </c>
      <c r="D71" s="176" t="s">
        <v>216</v>
      </c>
      <c r="E71" s="180" t="s">
        <v>282</v>
      </c>
      <c r="F71" s="1"/>
    </row>
    <row r="72" spans="1:6" s="89" customFormat="1" ht="18" customHeight="1" x14ac:dyDescent="0.2">
      <c r="A72" s="190">
        <v>43346</v>
      </c>
      <c r="B72" s="175">
        <v>43</v>
      </c>
      <c r="C72" s="176" t="s">
        <v>214</v>
      </c>
      <c r="D72" s="176" t="s">
        <v>210</v>
      </c>
      <c r="E72" s="180" t="s">
        <v>276</v>
      </c>
      <c r="F72" s="1"/>
    </row>
    <row r="73" spans="1:6" s="89" customFormat="1" ht="27" customHeight="1" x14ac:dyDescent="0.2">
      <c r="A73" s="190">
        <v>43349</v>
      </c>
      <c r="B73" s="175">
        <v>39.35</v>
      </c>
      <c r="C73" s="176" t="s">
        <v>217</v>
      </c>
      <c r="D73" s="176" t="s">
        <v>178</v>
      </c>
      <c r="E73" s="180" t="s">
        <v>276</v>
      </c>
      <c r="F73" s="1"/>
    </row>
    <row r="74" spans="1:6" s="89" customFormat="1" ht="29.1" customHeight="1" x14ac:dyDescent="0.2">
      <c r="A74" s="190" t="s">
        <v>218</v>
      </c>
      <c r="B74" s="175">
        <v>615.94000000000005</v>
      </c>
      <c r="C74" s="176" t="s">
        <v>217</v>
      </c>
      <c r="D74" s="176" t="s">
        <v>219</v>
      </c>
      <c r="E74" s="180" t="s">
        <v>288</v>
      </c>
      <c r="F74" s="1"/>
    </row>
    <row r="75" spans="1:6" s="89" customFormat="1" ht="28.5" customHeight="1" x14ac:dyDescent="0.2">
      <c r="A75" s="190">
        <v>43349</v>
      </c>
      <c r="B75" s="175">
        <v>235</v>
      </c>
      <c r="C75" s="176" t="s">
        <v>217</v>
      </c>
      <c r="D75" s="176" t="s">
        <v>173</v>
      </c>
      <c r="E75" s="180" t="s">
        <v>289</v>
      </c>
      <c r="F75" s="1"/>
    </row>
    <row r="76" spans="1:6" s="89" customFormat="1" ht="27.95" customHeight="1" x14ac:dyDescent="0.2">
      <c r="A76" s="190">
        <v>43350</v>
      </c>
      <c r="B76" s="175">
        <v>95.03</v>
      </c>
      <c r="C76" s="176" t="s">
        <v>217</v>
      </c>
      <c r="D76" s="176" t="s">
        <v>216</v>
      </c>
      <c r="E76" s="180" t="s">
        <v>282</v>
      </c>
      <c r="F76" s="1"/>
    </row>
    <row r="77" spans="1:6" s="89" customFormat="1" ht="19.5" customHeight="1" x14ac:dyDescent="0.2">
      <c r="A77" s="184">
        <v>43357.263888888898</v>
      </c>
      <c r="B77" s="185">
        <v>40.204999999999998</v>
      </c>
      <c r="C77" s="189" t="s">
        <v>220</v>
      </c>
      <c r="D77" s="191" t="s">
        <v>221</v>
      </c>
      <c r="E77" s="180" t="s">
        <v>276</v>
      </c>
      <c r="F77" s="1"/>
    </row>
    <row r="78" spans="1:6" s="89" customFormat="1" ht="17.25" customHeight="1" x14ac:dyDescent="0.2">
      <c r="A78" s="184">
        <v>43357</v>
      </c>
      <c r="B78" s="192">
        <v>458.16</v>
      </c>
      <c r="C78" s="189" t="s">
        <v>222</v>
      </c>
      <c r="D78" s="187" t="s">
        <v>223</v>
      </c>
      <c r="E78" s="112" t="s">
        <v>282</v>
      </c>
      <c r="F78" s="1"/>
    </row>
    <row r="79" spans="1:6" s="89" customFormat="1" ht="20.25" customHeight="1" x14ac:dyDescent="0.2">
      <c r="A79" s="184">
        <v>43357.710416666698</v>
      </c>
      <c r="B79" s="185">
        <v>44.504999999999995</v>
      </c>
      <c r="C79" s="189" t="s">
        <v>222</v>
      </c>
      <c r="D79" s="191" t="s">
        <v>193</v>
      </c>
      <c r="E79" s="112" t="s">
        <v>276</v>
      </c>
      <c r="F79" s="1"/>
    </row>
    <row r="80" spans="1:6" s="89" customFormat="1" ht="16.5" customHeight="1" x14ac:dyDescent="0.2">
      <c r="A80" s="184">
        <v>43367.489583333299</v>
      </c>
      <c r="B80" s="185">
        <v>43</v>
      </c>
      <c r="C80" s="189" t="s">
        <v>224</v>
      </c>
      <c r="D80" s="191" t="s">
        <v>178</v>
      </c>
      <c r="E80" s="112" t="s">
        <v>276</v>
      </c>
      <c r="F80" s="1"/>
    </row>
    <row r="81" spans="1:6" s="89" customFormat="1" ht="20.25" customHeight="1" x14ac:dyDescent="0.2">
      <c r="A81" s="184">
        <v>43367.572916666701</v>
      </c>
      <c r="B81" s="185">
        <v>76.325000000000003</v>
      </c>
      <c r="C81" s="189" t="s">
        <v>224</v>
      </c>
      <c r="D81" s="191" t="s">
        <v>225</v>
      </c>
      <c r="E81" s="112" t="s">
        <v>289</v>
      </c>
      <c r="F81" s="1"/>
    </row>
    <row r="82" spans="1:6" s="89" customFormat="1" ht="18.75" customHeight="1" x14ac:dyDescent="0.2">
      <c r="A82" s="184">
        <v>43367</v>
      </c>
      <c r="B82" s="185">
        <v>399.28</v>
      </c>
      <c r="C82" s="189" t="s">
        <v>224</v>
      </c>
      <c r="D82" s="187" t="s">
        <v>223</v>
      </c>
      <c r="E82" s="112" t="s">
        <v>282</v>
      </c>
      <c r="F82" s="1"/>
    </row>
    <row r="83" spans="1:6" s="89" customFormat="1" ht="16.5" customHeight="1" x14ac:dyDescent="0.2">
      <c r="A83" s="184">
        <v>43367</v>
      </c>
      <c r="B83" s="185">
        <v>240.72</v>
      </c>
      <c r="C83" s="189" t="s">
        <v>224</v>
      </c>
      <c r="D83" s="191" t="s">
        <v>173</v>
      </c>
      <c r="E83" s="112" t="s">
        <v>282</v>
      </c>
      <c r="F83" s="1"/>
    </row>
    <row r="84" spans="1:6" s="89" customFormat="1" ht="19.5" customHeight="1" x14ac:dyDescent="0.2">
      <c r="A84" s="184">
        <v>43368.757638888899</v>
      </c>
      <c r="B84" s="185">
        <v>39.344999999999999</v>
      </c>
      <c r="C84" s="189" t="s">
        <v>224</v>
      </c>
      <c r="D84" s="191" t="s">
        <v>193</v>
      </c>
      <c r="E84" s="112" t="s">
        <v>276</v>
      </c>
      <c r="F84" s="1"/>
    </row>
    <row r="85" spans="1:6" s="89" customFormat="1" ht="18" customHeight="1" x14ac:dyDescent="0.2">
      <c r="A85" s="184">
        <v>43378</v>
      </c>
      <c r="B85" s="185">
        <v>40.64</v>
      </c>
      <c r="C85" s="189" t="s">
        <v>226</v>
      </c>
      <c r="D85" s="191" t="s">
        <v>193</v>
      </c>
      <c r="E85" s="112" t="s">
        <v>276</v>
      </c>
      <c r="F85" s="1"/>
    </row>
    <row r="86" spans="1:6" s="89" customFormat="1" ht="18.75" customHeight="1" x14ac:dyDescent="0.2">
      <c r="A86" s="184">
        <v>43378</v>
      </c>
      <c r="B86" s="185">
        <v>454.49</v>
      </c>
      <c r="C86" s="189" t="s">
        <v>226</v>
      </c>
      <c r="D86" s="187" t="s">
        <v>223</v>
      </c>
      <c r="E86" s="112" t="s">
        <v>289</v>
      </c>
      <c r="F86" s="1"/>
    </row>
    <row r="87" spans="1:6" s="89" customFormat="1" ht="16.5" customHeight="1" x14ac:dyDescent="0.2">
      <c r="A87" s="184">
        <v>43378</v>
      </c>
      <c r="B87" s="185">
        <v>43</v>
      </c>
      <c r="C87" s="189" t="s">
        <v>226</v>
      </c>
      <c r="D87" s="187" t="s">
        <v>227</v>
      </c>
      <c r="E87" s="112" t="s">
        <v>276</v>
      </c>
      <c r="F87" s="1"/>
    </row>
    <row r="88" spans="1:6" s="89" customFormat="1" ht="17.25" customHeight="1" x14ac:dyDescent="0.2">
      <c r="A88" s="184">
        <v>43383</v>
      </c>
      <c r="B88" s="185">
        <v>43</v>
      </c>
      <c r="C88" s="189" t="s">
        <v>228</v>
      </c>
      <c r="D88" s="187" t="s">
        <v>197</v>
      </c>
      <c r="E88" s="112" t="s">
        <v>276</v>
      </c>
      <c r="F88" s="1"/>
    </row>
    <row r="89" spans="1:6" s="89" customFormat="1" ht="18" customHeight="1" x14ac:dyDescent="0.2">
      <c r="A89" s="184">
        <v>43383</v>
      </c>
      <c r="B89" s="185">
        <v>596</v>
      </c>
      <c r="C89" s="189" t="s">
        <v>228</v>
      </c>
      <c r="D89" s="187" t="s">
        <v>223</v>
      </c>
      <c r="E89" s="112" t="s">
        <v>282</v>
      </c>
      <c r="F89" s="1"/>
    </row>
    <row r="90" spans="1:6" s="89" customFormat="1" ht="17.25" customHeight="1" x14ac:dyDescent="0.2">
      <c r="A90" s="184">
        <v>43383</v>
      </c>
      <c r="B90" s="185">
        <v>84.28</v>
      </c>
      <c r="C90" s="189" t="s">
        <v>228</v>
      </c>
      <c r="D90" s="187" t="s">
        <v>229</v>
      </c>
      <c r="E90" s="112" t="s">
        <v>282</v>
      </c>
      <c r="F90" s="1"/>
    </row>
    <row r="91" spans="1:6" s="89" customFormat="1" ht="18" customHeight="1" x14ac:dyDescent="0.2">
      <c r="A91" s="184">
        <v>43383</v>
      </c>
      <c r="B91" s="185">
        <v>251.1</v>
      </c>
      <c r="C91" s="189" t="s">
        <v>228</v>
      </c>
      <c r="D91" s="187" t="s">
        <v>230</v>
      </c>
      <c r="E91" s="112" t="s">
        <v>289</v>
      </c>
      <c r="F91" s="1"/>
    </row>
    <row r="92" spans="1:6" s="89" customFormat="1" ht="15.95" customHeight="1" x14ac:dyDescent="0.2">
      <c r="A92" s="184">
        <v>43383</v>
      </c>
      <c r="B92" s="185">
        <v>73.099999999999994</v>
      </c>
      <c r="C92" s="189" t="s">
        <v>228</v>
      </c>
      <c r="D92" s="179" t="s">
        <v>216</v>
      </c>
      <c r="E92" s="112" t="s">
        <v>282</v>
      </c>
      <c r="F92" s="1"/>
    </row>
    <row r="93" spans="1:6" s="89" customFormat="1" ht="16.5" customHeight="1" x14ac:dyDescent="0.2">
      <c r="A93" s="184">
        <v>43383</v>
      </c>
      <c r="B93" s="185">
        <v>43</v>
      </c>
      <c r="C93" s="189" t="s">
        <v>228</v>
      </c>
      <c r="D93" s="187" t="s">
        <v>176</v>
      </c>
      <c r="E93" s="112" t="s">
        <v>276</v>
      </c>
      <c r="F93" s="1"/>
    </row>
    <row r="94" spans="1:6" s="89" customFormat="1" ht="18" customHeight="1" x14ac:dyDescent="0.2">
      <c r="A94" s="184">
        <v>43391</v>
      </c>
      <c r="B94" s="185">
        <v>39.78</v>
      </c>
      <c r="C94" s="189" t="s">
        <v>231</v>
      </c>
      <c r="D94" s="187" t="s">
        <v>197</v>
      </c>
      <c r="E94" s="112" t="s">
        <v>276</v>
      </c>
      <c r="F94" s="1"/>
    </row>
    <row r="95" spans="1:6" s="89" customFormat="1" ht="15" customHeight="1" x14ac:dyDescent="0.2">
      <c r="A95" s="184">
        <v>43391</v>
      </c>
      <c r="B95" s="185">
        <v>652.29999999999995</v>
      </c>
      <c r="C95" s="189" t="s">
        <v>231</v>
      </c>
      <c r="D95" s="187" t="s">
        <v>232</v>
      </c>
      <c r="E95" s="112" t="s">
        <v>282</v>
      </c>
      <c r="F95" s="1"/>
    </row>
    <row r="96" spans="1:6" s="89" customFormat="1" ht="16.5" customHeight="1" x14ac:dyDescent="0.2">
      <c r="A96" s="184">
        <v>43391</v>
      </c>
      <c r="B96" s="185">
        <v>38.49</v>
      </c>
      <c r="C96" s="189" t="s">
        <v>231</v>
      </c>
      <c r="D96" s="187" t="s">
        <v>193</v>
      </c>
      <c r="E96" s="112" t="s">
        <v>276</v>
      </c>
      <c r="F96" s="1"/>
    </row>
    <row r="97" spans="1:6" s="89" customFormat="1" ht="17.25" customHeight="1" x14ac:dyDescent="0.2">
      <c r="A97" s="184">
        <v>43397</v>
      </c>
      <c r="B97" s="185">
        <v>38.92</v>
      </c>
      <c r="C97" s="189" t="s">
        <v>233</v>
      </c>
      <c r="D97" s="187" t="s">
        <v>197</v>
      </c>
      <c r="E97" s="112" t="s">
        <v>276</v>
      </c>
      <c r="F97" s="1"/>
    </row>
    <row r="98" spans="1:6" s="89" customFormat="1" ht="18" customHeight="1" x14ac:dyDescent="0.2">
      <c r="A98" s="184">
        <v>43397</v>
      </c>
      <c r="B98" s="185">
        <v>702.19</v>
      </c>
      <c r="C98" s="189" t="s">
        <v>233</v>
      </c>
      <c r="D98" s="187" t="s">
        <v>223</v>
      </c>
      <c r="E98" s="112" t="s">
        <v>282</v>
      </c>
      <c r="F98" s="1"/>
    </row>
    <row r="99" spans="1:6" s="89" customFormat="1" ht="17.25" customHeight="1" x14ac:dyDescent="0.2">
      <c r="A99" s="184">
        <v>43397</v>
      </c>
      <c r="B99" s="185">
        <v>260</v>
      </c>
      <c r="C99" s="189" t="s">
        <v>233</v>
      </c>
      <c r="D99" s="187" t="s">
        <v>230</v>
      </c>
      <c r="E99" s="112" t="s">
        <v>282</v>
      </c>
      <c r="F99" s="1"/>
    </row>
    <row r="100" spans="1:6" s="89" customFormat="1" ht="16.5" customHeight="1" x14ac:dyDescent="0.2">
      <c r="A100" s="184">
        <v>43398</v>
      </c>
      <c r="B100" s="185">
        <v>73.099999999999994</v>
      </c>
      <c r="C100" s="189" t="s">
        <v>233</v>
      </c>
      <c r="D100" s="179" t="s">
        <v>216</v>
      </c>
      <c r="E100" s="112" t="s">
        <v>282</v>
      </c>
      <c r="F100" s="1"/>
    </row>
    <row r="101" spans="1:6" s="89" customFormat="1" ht="16.5" customHeight="1" x14ac:dyDescent="0.2">
      <c r="A101" s="184">
        <v>43398</v>
      </c>
      <c r="B101" s="185">
        <v>43</v>
      </c>
      <c r="C101" s="189" t="s">
        <v>233</v>
      </c>
      <c r="D101" s="187" t="s">
        <v>234</v>
      </c>
      <c r="E101" s="112" t="s">
        <v>276</v>
      </c>
      <c r="F101" s="1"/>
    </row>
    <row r="102" spans="1:6" s="89" customFormat="1" ht="18" customHeight="1" x14ac:dyDescent="0.2">
      <c r="A102" s="184">
        <v>43402</v>
      </c>
      <c r="B102" s="185">
        <v>38.06</v>
      </c>
      <c r="C102" s="189" t="s">
        <v>235</v>
      </c>
      <c r="D102" s="187" t="s">
        <v>197</v>
      </c>
      <c r="E102" s="112" t="s">
        <v>276</v>
      </c>
      <c r="F102" s="1"/>
    </row>
    <row r="103" spans="1:6" s="89" customFormat="1" ht="16.5" customHeight="1" x14ac:dyDescent="0.2">
      <c r="A103" s="184">
        <v>43402</v>
      </c>
      <c r="B103" s="185">
        <v>414.92999999999995</v>
      </c>
      <c r="C103" s="189" t="s">
        <v>235</v>
      </c>
      <c r="D103" s="187" t="s">
        <v>232</v>
      </c>
      <c r="E103" s="112" t="s">
        <v>282</v>
      </c>
      <c r="F103" s="1"/>
    </row>
    <row r="104" spans="1:6" s="89" customFormat="1" ht="18" customHeight="1" x14ac:dyDescent="0.2">
      <c r="A104" s="181">
        <v>43402</v>
      </c>
      <c r="B104" s="182">
        <v>76.33</v>
      </c>
      <c r="C104" s="182" t="s">
        <v>235</v>
      </c>
      <c r="D104" s="182" t="s">
        <v>215</v>
      </c>
      <c r="E104" s="112" t="s">
        <v>282</v>
      </c>
      <c r="F104" s="1"/>
    </row>
    <row r="105" spans="1:6" s="89" customFormat="1" ht="17.45" customHeight="1" x14ac:dyDescent="0.2">
      <c r="A105" s="181">
        <v>43402</v>
      </c>
      <c r="B105" s="183">
        <v>73.099999999999994</v>
      </c>
      <c r="C105" s="182" t="s">
        <v>235</v>
      </c>
      <c r="D105" s="182" t="s">
        <v>216</v>
      </c>
      <c r="E105" s="112" t="s">
        <v>282</v>
      </c>
      <c r="F105" s="1"/>
    </row>
    <row r="106" spans="1:6" s="89" customFormat="1" ht="20.25" customHeight="1" x14ac:dyDescent="0.2">
      <c r="A106" s="181">
        <v>43402</v>
      </c>
      <c r="B106" s="183">
        <v>43</v>
      </c>
      <c r="C106" s="182" t="s">
        <v>235</v>
      </c>
      <c r="D106" s="182" t="s">
        <v>236</v>
      </c>
      <c r="E106" s="112" t="s">
        <v>276</v>
      </c>
      <c r="F106" s="1"/>
    </row>
    <row r="107" spans="1:6" s="89" customFormat="1" ht="18.75" customHeight="1" x14ac:dyDescent="0.2">
      <c r="A107" s="181">
        <v>43411</v>
      </c>
      <c r="B107" s="183">
        <v>38.700000000000003</v>
      </c>
      <c r="C107" s="182" t="s">
        <v>237</v>
      </c>
      <c r="D107" s="182" t="s">
        <v>197</v>
      </c>
      <c r="E107" s="112" t="s">
        <v>276</v>
      </c>
      <c r="F107" s="1"/>
    </row>
    <row r="108" spans="1:6" s="89" customFormat="1" ht="19.5" customHeight="1" x14ac:dyDescent="0.2">
      <c r="A108" s="181">
        <v>43411</v>
      </c>
      <c r="B108" s="183">
        <v>514.75</v>
      </c>
      <c r="C108" s="182" t="s">
        <v>237</v>
      </c>
      <c r="D108" s="182" t="s">
        <v>223</v>
      </c>
      <c r="E108" s="112" t="s">
        <v>282</v>
      </c>
      <c r="F108" s="1"/>
    </row>
    <row r="109" spans="1:6" s="89" customFormat="1" ht="19.5" customHeight="1" x14ac:dyDescent="0.2">
      <c r="A109" s="181">
        <v>43411</v>
      </c>
      <c r="B109" s="183">
        <v>236</v>
      </c>
      <c r="C109" s="182" t="s">
        <v>237</v>
      </c>
      <c r="D109" s="182" t="s">
        <v>230</v>
      </c>
      <c r="E109" s="112" t="s">
        <v>282</v>
      </c>
      <c r="F109" s="1"/>
    </row>
    <row r="110" spans="1:6" s="89" customFormat="1" ht="18" customHeight="1" x14ac:dyDescent="0.2">
      <c r="A110" s="181">
        <v>43427</v>
      </c>
      <c r="B110" s="183">
        <v>37.630000000000003</v>
      </c>
      <c r="C110" s="182" t="s">
        <v>238</v>
      </c>
      <c r="D110" s="182" t="s">
        <v>197</v>
      </c>
      <c r="E110" s="112" t="s">
        <v>276</v>
      </c>
      <c r="F110" s="1"/>
    </row>
    <row r="111" spans="1:6" s="89" customFormat="1" ht="16.5" customHeight="1" x14ac:dyDescent="0.2">
      <c r="A111" s="181">
        <v>43427</v>
      </c>
      <c r="B111" s="183">
        <v>472.66</v>
      </c>
      <c r="C111" s="182" t="s">
        <v>238</v>
      </c>
      <c r="D111" s="182" t="s">
        <v>202</v>
      </c>
      <c r="E111" s="112" t="s">
        <v>286</v>
      </c>
      <c r="F111" s="1"/>
    </row>
    <row r="112" spans="1:6" s="89" customFormat="1" ht="17.25" customHeight="1" x14ac:dyDescent="0.2">
      <c r="A112" s="181">
        <v>43427</v>
      </c>
      <c r="B112" s="183">
        <v>39.35</v>
      </c>
      <c r="C112" s="182" t="s">
        <v>238</v>
      </c>
      <c r="D112" s="182" t="s">
        <v>176</v>
      </c>
      <c r="E112" s="112" t="s">
        <v>276</v>
      </c>
      <c r="F112" s="1"/>
    </row>
    <row r="113" spans="1:6" s="89" customFormat="1" ht="16.5" customHeight="1" x14ac:dyDescent="0.2">
      <c r="A113" s="181">
        <v>43430</v>
      </c>
      <c r="B113" s="182">
        <v>40.64</v>
      </c>
      <c r="C113" s="182" t="s">
        <v>239</v>
      </c>
      <c r="D113" s="182" t="s">
        <v>240</v>
      </c>
      <c r="E113" s="112" t="s">
        <v>276</v>
      </c>
      <c r="F113" s="1"/>
    </row>
    <row r="114" spans="1:6" s="89" customFormat="1" ht="16.5" customHeight="1" x14ac:dyDescent="0.2">
      <c r="A114" s="184">
        <v>43430</v>
      </c>
      <c r="B114" s="185">
        <v>306.64</v>
      </c>
      <c r="C114" s="186" t="s">
        <v>239</v>
      </c>
      <c r="D114" s="187" t="s">
        <v>192</v>
      </c>
      <c r="E114" s="112" t="s">
        <v>282</v>
      </c>
      <c r="F114" s="1"/>
    </row>
    <row r="115" spans="1:6" s="89" customFormat="1" ht="17.25" customHeight="1" x14ac:dyDescent="0.2">
      <c r="A115" s="184">
        <v>43430</v>
      </c>
      <c r="B115" s="185">
        <v>40.85</v>
      </c>
      <c r="C115" s="186" t="s">
        <v>239</v>
      </c>
      <c r="D115" s="187" t="s">
        <v>176</v>
      </c>
      <c r="E115" s="112" t="s">
        <v>276</v>
      </c>
      <c r="F115" s="1"/>
    </row>
    <row r="116" spans="1:6" s="89" customFormat="1" ht="29.45" customHeight="1" x14ac:dyDescent="0.2">
      <c r="A116" s="184">
        <v>43434</v>
      </c>
      <c r="B116" s="185">
        <v>40.21</v>
      </c>
      <c r="C116" s="186" t="s">
        <v>241</v>
      </c>
      <c r="D116" s="187" t="s">
        <v>197</v>
      </c>
      <c r="E116" s="180" t="s">
        <v>276</v>
      </c>
      <c r="F116" s="1"/>
    </row>
    <row r="117" spans="1:6" s="89" customFormat="1" ht="27.6" customHeight="1" x14ac:dyDescent="0.2">
      <c r="A117" s="181">
        <v>43434</v>
      </c>
      <c r="B117" s="182">
        <v>76.33</v>
      </c>
      <c r="C117" s="182" t="s">
        <v>242</v>
      </c>
      <c r="D117" s="182" t="s">
        <v>215</v>
      </c>
      <c r="E117" s="180" t="s">
        <v>282</v>
      </c>
      <c r="F117" s="1"/>
    </row>
    <row r="118" spans="1:6" s="89" customFormat="1" ht="26.1" customHeight="1" x14ac:dyDescent="0.2">
      <c r="A118" s="184">
        <v>43434</v>
      </c>
      <c r="B118" s="185">
        <v>437.7</v>
      </c>
      <c r="C118" s="186" t="s">
        <v>241</v>
      </c>
      <c r="D118" s="188" t="s">
        <v>192</v>
      </c>
      <c r="E118" s="180" t="s">
        <v>289</v>
      </c>
      <c r="F118" s="1"/>
    </row>
    <row r="119" spans="1:6" s="89" customFormat="1" ht="28.5" customHeight="1" x14ac:dyDescent="0.2">
      <c r="A119" s="184">
        <v>43434</v>
      </c>
      <c r="B119" s="185">
        <v>39.35</v>
      </c>
      <c r="C119" s="186" t="s">
        <v>241</v>
      </c>
      <c r="D119" s="188" t="s">
        <v>193</v>
      </c>
      <c r="E119" s="180" t="s">
        <v>276</v>
      </c>
      <c r="F119" s="1"/>
    </row>
    <row r="120" spans="1:6" s="89" customFormat="1" ht="28.5" customHeight="1" x14ac:dyDescent="0.2">
      <c r="A120" s="177" t="s">
        <v>243</v>
      </c>
      <c r="B120" s="178">
        <v>624.69000000000005</v>
      </c>
      <c r="C120" s="179" t="s">
        <v>244</v>
      </c>
      <c r="D120" s="179" t="s">
        <v>245</v>
      </c>
      <c r="E120" s="180" t="s">
        <v>282</v>
      </c>
      <c r="F120" s="1"/>
    </row>
    <row r="121" spans="1:6" s="89" customFormat="1" ht="27.75" customHeight="1" x14ac:dyDescent="0.2">
      <c r="A121" s="177">
        <v>43439</v>
      </c>
      <c r="B121" s="178">
        <v>236</v>
      </c>
      <c r="C121" s="179" t="s">
        <v>244</v>
      </c>
      <c r="D121" s="179" t="s">
        <v>173</v>
      </c>
      <c r="E121" s="180" t="s">
        <v>282</v>
      </c>
      <c r="F121" s="1"/>
    </row>
    <row r="122" spans="1:6" s="89" customFormat="1" ht="28.5" customHeight="1" x14ac:dyDescent="0.2">
      <c r="A122" s="177">
        <v>43440</v>
      </c>
      <c r="B122" s="178">
        <v>39.78</v>
      </c>
      <c r="C122" s="179" t="s">
        <v>244</v>
      </c>
      <c r="D122" s="179" t="s">
        <v>290</v>
      </c>
      <c r="E122" s="180" t="s">
        <v>276</v>
      </c>
      <c r="F122" s="1"/>
    </row>
    <row r="123" spans="1:6" s="89" customFormat="1" ht="18" customHeight="1" x14ac:dyDescent="0.2">
      <c r="A123" s="177">
        <v>43441</v>
      </c>
      <c r="B123" s="178">
        <v>40.42</v>
      </c>
      <c r="C123" s="179" t="s">
        <v>246</v>
      </c>
      <c r="D123" s="179" t="s">
        <v>197</v>
      </c>
      <c r="E123" s="180" t="s">
        <v>276</v>
      </c>
      <c r="F123" s="1"/>
    </row>
    <row r="124" spans="1:6" s="89" customFormat="1" ht="16.5" customHeight="1" x14ac:dyDescent="0.2">
      <c r="A124" s="177">
        <v>43441</v>
      </c>
      <c r="B124" s="178">
        <v>451.96</v>
      </c>
      <c r="C124" s="179" t="s">
        <v>246</v>
      </c>
      <c r="D124" s="179" t="s">
        <v>245</v>
      </c>
      <c r="E124" s="180" t="s">
        <v>282</v>
      </c>
      <c r="F124" s="1"/>
    </row>
    <row r="125" spans="1:6" s="89" customFormat="1" ht="18.95" customHeight="1" x14ac:dyDescent="0.2">
      <c r="A125" s="177">
        <v>43441</v>
      </c>
      <c r="B125" s="178">
        <v>76.33</v>
      </c>
      <c r="C125" s="179" t="s">
        <v>246</v>
      </c>
      <c r="D125" s="179" t="s">
        <v>215</v>
      </c>
      <c r="E125" s="180" t="s">
        <v>289</v>
      </c>
      <c r="F125" s="1"/>
    </row>
    <row r="126" spans="1:6" s="89" customFormat="1" ht="15" customHeight="1" x14ac:dyDescent="0.2">
      <c r="A126" s="177">
        <v>43441</v>
      </c>
      <c r="B126" s="178">
        <v>73.099999999999994</v>
      </c>
      <c r="C126" s="179" t="s">
        <v>246</v>
      </c>
      <c r="D126" s="179" t="s">
        <v>216</v>
      </c>
      <c r="E126" s="180" t="s">
        <v>282</v>
      </c>
      <c r="F126" s="1"/>
    </row>
    <row r="127" spans="1:6" s="89" customFormat="1" ht="15" customHeight="1" x14ac:dyDescent="0.2">
      <c r="A127" s="177">
        <v>43441</v>
      </c>
      <c r="B127" s="178">
        <v>43</v>
      </c>
      <c r="C127" s="179" t="s">
        <v>246</v>
      </c>
      <c r="D127" s="179" t="s">
        <v>210</v>
      </c>
      <c r="E127" s="180" t="s">
        <v>276</v>
      </c>
      <c r="F127" s="1"/>
    </row>
    <row r="128" spans="1:6" s="89" customFormat="1" ht="27.75" customHeight="1" x14ac:dyDescent="0.2">
      <c r="A128" s="177">
        <v>43445</v>
      </c>
      <c r="B128" s="178">
        <v>39.99</v>
      </c>
      <c r="C128" s="179" t="s">
        <v>247</v>
      </c>
      <c r="D128" s="179" t="s">
        <v>197</v>
      </c>
      <c r="E128" s="180" t="s">
        <v>276</v>
      </c>
      <c r="F128" s="1"/>
    </row>
    <row r="129" spans="1:6" s="89" customFormat="1" ht="25.5" customHeight="1" x14ac:dyDescent="0.2">
      <c r="A129" s="177">
        <v>43445</v>
      </c>
      <c r="B129" s="178">
        <v>309.73</v>
      </c>
      <c r="C129" s="179" t="s">
        <v>247</v>
      </c>
      <c r="D129" s="179" t="s">
        <v>202</v>
      </c>
      <c r="E129" s="180" t="s">
        <v>286</v>
      </c>
      <c r="F129" s="1"/>
    </row>
    <row r="130" spans="1:6" s="89" customFormat="1" ht="28.5" customHeight="1" x14ac:dyDescent="0.2">
      <c r="A130" s="177">
        <v>43445</v>
      </c>
      <c r="B130" s="178">
        <v>39.99</v>
      </c>
      <c r="C130" s="179" t="s">
        <v>247</v>
      </c>
      <c r="D130" s="179" t="s">
        <v>193</v>
      </c>
      <c r="E130" s="180" t="s">
        <v>276</v>
      </c>
      <c r="F130" s="1"/>
    </row>
    <row r="131" spans="1:6" s="89" customFormat="1" ht="17.25" customHeight="1" x14ac:dyDescent="0.2">
      <c r="A131" s="177">
        <v>43448</v>
      </c>
      <c r="B131" s="178">
        <v>39.130000000000003</v>
      </c>
      <c r="C131" s="179" t="s">
        <v>248</v>
      </c>
      <c r="D131" s="179" t="s">
        <v>197</v>
      </c>
      <c r="E131" s="180" t="s">
        <v>276</v>
      </c>
      <c r="F131" s="1"/>
    </row>
    <row r="132" spans="1:6" s="89" customFormat="1" ht="16.5" customHeight="1" x14ac:dyDescent="0.2">
      <c r="A132" s="177">
        <v>43448</v>
      </c>
      <c r="B132" s="178">
        <v>347.53</v>
      </c>
      <c r="C132" s="179" t="s">
        <v>248</v>
      </c>
      <c r="D132" s="179" t="s">
        <v>192</v>
      </c>
      <c r="E132" s="180" t="s">
        <v>282</v>
      </c>
      <c r="F132" s="1"/>
    </row>
    <row r="133" spans="1:6" s="89" customFormat="1" ht="15" customHeight="1" x14ac:dyDescent="0.2">
      <c r="A133" s="177">
        <v>43448</v>
      </c>
      <c r="B133" s="178">
        <v>73.099999999999994</v>
      </c>
      <c r="C133" s="179" t="s">
        <v>248</v>
      </c>
      <c r="D133" s="179" t="s">
        <v>215</v>
      </c>
      <c r="E133" s="180" t="s">
        <v>282</v>
      </c>
      <c r="F133" s="1"/>
    </row>
    <row r="134" spans="1:6" s="89" customFormat="1" ht="17.45" customHeight="1" x14ac:dyDescent="0.2">
      <c r="A134" s="177">
        <v>43448</v>
      </c>
      <c r="B134" s="178">
        <v>46.01</v>
      </c>
      <c r="C134" s="179" t="s">
        <v>248</v>
      </c>
      <c r="D134" s="179" t="s">
        <v>216</v>
      </c>
      <c r="E134" s="180" t="s">
        <v>289</v>
      </c>
      <c r="F134" s="1"/>
    </row>
    <row r="135" spans="1:6" s="89" customFormat="1" ht="28.5" customHeight="1" x14ac:dyDescent="0.2">
      <c r="A135" s="177">
        <v>43452</v>
      </c>
      <c r="B135" s="178">
        <v>39.99</v>
      </c>
      <c r="C135" s="179" t="s">
        <v>250</v>
      </c>
      <c r="D135" s="179" t="s">
        <v>197</v>
      </c>
      <c r="E135" s="180" t="s">
        <v>276</v>
      </c>
      <c r="F135" s="1"/>
    </row>
    <row r="136" spans="1:6" s="89" customFormat="1" ht="27.95" customHeight="1" x14ac:dyDescent="0.2">
      <c r="A136" s="177">
        <v>43452</v>
      </c>
      <c r="B136" s="178">
        <v>351.66</v>
      </c>
      <c r="C136" s="179" t="s">
        <v>250</v>
      </c>
      <c r="D136" s="179" t="s">
        <v>192</v>
      </c>
      <c r="E136" s="180" t="s">
        <v>289</v>
      </c>
      <c r="F136" s="1"/>
    </row>
    <row r="137" spans="1:6" s="89" customFormat="1" ht="27.75" customHeight="1" x14ac:dyDescent="0.2">
      <c r="A137" s="177">
        <v>43452</v>
      </c>
      <c r="B137" s="178">
        <v>40.64</v>
      </c>
      <c r="C137" s="179" t="s">
        <v>250</v>
      </c>
      <c r="D137" s="179" t="s">
        <v>176</v>
      </c>
      <c r="E137" s="180" t="s">
        <v>276</v>
      </c>
      <c r="F137" s="1"/>
    </row>
    <row r="138" spans="1:6" s="89" customFormat="1" ht="15.75" customHeight="1" x14ac:dyDescent="0.2">
      <c r="A138" s="177">
        <v>43480</v>
      </c>
      <c r="B138" s="179">
        <v>36.549999999999997</v>
      </c>
      <c r="C138" s="179" t="s">
        <v>249</v>
      </c>
      <c r="D138" s="179" t="s">
        <v>178</v>
      </c>
      <c r="E138" s="180" t="s">
        <v>276</v>
      </c>
      <c r="F138" s="1"/>
    </row>
    <row r="139" spans="1:6" s="89" customFormat="1" ht="16.5" customHeight="1" x14ac:dyDescent="0.2">
      <c r="A139" s="181">
        <v>43480</v>
      </c>
      <c r="B139" s="182">
        <v>359.72</v>
      </c>
      <c r="C139" s="182" t="s">
        <v>249</v>
      </c>
      <c r="D139" s="182" t="s">
        <v>192</v>
      </c>
      <c r="E139" s="180" t="s">
        <v>282</v>
      </c>
      <c r="F139" s="1"/>
    </row>
    <row r="140" spans="1:6" s="89" customFormat="1" ht="15.95" customHeight="1" x14ac:dyDescent="0.2">
      <c r="A140" s="181">
        <v>43480</v>
      </c>
      <c r="B140" s="182">
        <v>76.33</v>
      </c>
      <c r="C140" s="182" t="s">
        <v>249</v>
      </c>
      <c r="D140" s="182" t="s">
        <v>215</v>
      </c>
      <c r="E140" s="180" t="s">
        <v>282</v>
      </c>
      <c r="F140" s="1"/>
    </row>
    <row r="141" spans="1:6" s="89" customFormat="1" ht="15.95" customHeight="1" x14ac:dyDescent="0.2">
      <c r="A141" s="181">
        <v>43480</v>
      </c>
      <c r="B141" s="182">
        <v>70.95</v>
      </c>
      <c r="C141" s="182" t="s">
        <v>249</v>
      </c>
      <c r="D141" s="182" t="s">
        <v>216</v>
      </c>
      <c r="E141" s="180" t="s">
        <v>282</v>
      </c>
      <c r="F141" s="1"/>
    </row>
    <row r="142" spans="1:6" s="89" customFormat="1" ht="18" customHeight="1" x14ac:dyDescent="0.2">
      <c r="A142" s="181">
        <v>43480</v>
      </c>
      <c r="B142" s="182">
        <v>42.79</v>
      </c>
      <c r="C142" s="182" t="s">
        <v>249</v>
      </c>
      <c r="D142" s="182" t="s">
        <v>176</v>
      </c>
      <c r="E142" s="180" t="s">
        <v>276</v>
      </c>
      <c r="F142" s="1"/>
    </row>
    <row r="143" spans="1:6" s="89" customFormat="1" ht="12.75" customHeight="1" x14ac:dyDescent="0.2">
      <c r="A143" s="114"/>
      <c r="B143" s="111"/>
      <c r="C143" s="112"/>
      <c r="D143" s="112"/>
      <c r="E143" s="113"/>
      <c r="F143" s="1"/>
    </row>
    <row r="144" spans="1:6" s="89" customFormat="1" x14ac:dyDescent="0.2">
      <c r="A144" s="114"/>
      <c r="B144" s="111"/>
      <c r="C144" s="112"/>
      <c r="D144" s="112"/>
      <c r="E144" s="113"/>
      <c r="F144" s="1"/>
    </row>
    <row r="145" spans="1:6" s="89" customFormat="1" x14ac:dyDescent="0.2">
      <c r="A145" s="114"/>
      <c r="B145" s="111"/>
      <c r="C145" s="112"/>
      <c r="D145" s="112"/>
      <c r="E145" s="113"/>
      <c r="F145" s="1"/>
    </row>
    <row r="146" spans="1:6" s="89" customFormat="1" hidden="1" x14ac:dyDescent="0.2">
      <c r="A146" s="114"/>
      <c r="B146" s="111"/>
      <c r="C146" s="112"/>
      <c r="D146" s="112"/>
      <c r="E146" s="113"/>
      <c r="F146" s="1"/>
    </row>
    <row r="147" spans="1:6" ht="19.5" customHeight="1" x14ac:dyDescent="0.2">
      <c r="A147" s="128" t="s">
        <v>155</v>
      </c>
      <c r="B147" s="129">
        <f>SUM(B37:B146)</f>
        <v>18982.490000000005</v>
      </c>
      <c r="C147" s="130" t="str">
        <f>IF(SUBTOTAL(3,B37:B146)=SUBTOTAL(103,B37:B146),'Summary and sign-off'!$A$47,'Summary and sign-off'!$A$48)</f>
        <v>Check - there are no hidden rows with data</v>
      </c>
      <c r="D147" s="209" t="str">
        <f>IF('Summary and sign-off'!F55='Summary and sign-off'!F53,'Summary and sign-off'!A50,'Summary and sign-off'!A49)</f>
        <v>Check - each entry provides sufficient information</v>
      </c>
      <c r="E147" s="209"/>
      <c r="F147" s="48"/>
    </row>
    <row r="148" spans="1:6" ht="10.5" customHeight="1" x14ac:dyDescent="0.2">
      <c r="A148" s="29"/>
      <c r="B148" s="24"/>
      <c r="C148" s="29"/>
      <c r="D148" s="29"/>
      <c r="E148" s="29"/>
      <c r="F148" s="29"/>
    </row>
    <row r="149" spans="1:6" ht="24.75" customHeight="1" x14ac:dyDescent="0.2">
      <c r="A149" s="210" t="s">
        <v>44</v>
      </c>
      <c r="B149" s="210"/>
      <c r="C149" s="210"/>
      <c r="D149" s="210"/>
      <c r="E149" s="210"/>
      <c r="F149" s="48"/>
    </row>
    <row r="150" spans="1:6" ht="27" customHeight="1" x14ac:dyDescent="0.2">
      <c r="A150" s="37" t="s">
        <v>49</v>
      </c>
      <c r="B150" s="37" t="s">
        <v>31</v>
      </c>
      <c r="C150" s="37" t="s">
        <v>147</v>
      </c>
      <c r="D150" s="37" t="s">
        <v>88</v>
      </c>
      <c r="E150" s="37" t="s">
        <v>76</v>
      </c>
      <c r="F150" s="51"/>
    </row>
    <row r="151" spans="1:6" s="89" customFormat="1" hidden="1" x14ac:dyDescent="0.2">
      <c r="A151" s="169"/>
      <c r="B151" s="125"/>
      <c r="C151" s="126"/>
      <c r="D151" s="126"/>
      <c r="E151" s="127"/>
      <c r="F151" s="1"/>
    </row>
    <row r="152" spans="1:6" s="89" customFormat="1" ht="16.5" customHeight="1" x14ac:dyDescent="0.2">
      <c r="A152" s="174">
        <v>43384</v>
      </c>
      <c r="B152" s="175">
        <v>13.3</v>
      </c>
      <c r="C152" s="176" t="s">
        <v>253</v>
      </c>
      <c r="D152" s="176" t="s">
        <v>254</v>
      </c>
      <c r="E152" s="112" t="s">
        <v>282</v>
      </c>
      <c r="F152" s="1"/>
    </row>
    <row r="153" spans="1:6" s="89" customFormat="1" ht="16.5" customHeight="1" x14ac:dyDescent="0.2">
      <c r="A153" s="174">
        <v>43416</v>
      </c>
      <c r="B153" s="175">
        <v>32.68</v>
      </c>
      <c r="C153" s="176" t="s">
        <v>271</v>
      </c>
      <c r="D153" s="176" t="s">
        <v>255</v>
      </c>
      <c r="E153" s="112" t="s">
        <v>291</v>
      </c>
      <c r="F153" s="1"/>
    </row>
    <row r="154" spans="1:6" s="89" customFormat="1" ht="15.75" customHeight="1" x14ac:dyDescent="0.2">
      <c r="A154" s="174">
        <v>43451</v>
      </c>
      <c r="B154" s="175">
        <v>12.8</v>
      </c>
      <c r="C154" s="176" t="s">
        <v>256</v>
      </c>
      <c r="D154" s="176" t="s">
        <v>257</v>
      </c>
      <c r="E154" s="112" t="s">
        <v>282</v>
      </c>
      <c r="F154" s="1"/>
    </row>
    <row r="155" spans="1:6" s="89" customFormat="1" ht="15.75" customHeight="1" x14ac:dyDescent="0.2">
      <c r="A155" s="174">
        <v>43455</v>
      </c>
      <c r="B155" s="175">
        <v>12.3</v>
      </c>
      <c r="C155" s="176" t="s">
        <v>258</v>
      </c>
      <c r="D155" s="176" t="s">
        <v>259</v>
      </c>
      <c r="E155" s="112" t="s">
        <v>291</v>
      </c>
      <c r="F155" s="1"/>
    </row>
    <row r="156" spans="1:6" s="89" customFormat="1" x14ac:dyDescent="0.2">
      <c r="A156" s="170"/>
      <c r="B156" s="171"/>
      <c r="C156" s="172"/>
      <c r="D156" s="172"/>
      <c r="E156" s="173"/>
      <c r="F156" s="1"/>
    </row>
    <row r="157" spans="1:6" s="89" customFormat="1" x14ac:dyDescent="0.2">
      <c r="A157" s="114"/>
      <c r="B157" s="111"/>
      <c r="C157" s="112"/>
      <c r="D157" s="112"/>
      <c r="E157" s="113"/>
      <c r="F157" s="1"/>
    </row>
    <row r="158" spans="1:6" s="89" customFormat="1" x14ac:dyDescent="0.2">
      <c r="A158" s="114"/>
      <c r="B158" s="111"/>
      <c r="C158" s="112"/>
      <c r="D158" s="112"/>
      <c r="E158" s="113"/>
      <c r="F158" s="1"/>
    </row>
    <row r="159" spans="1:6" s="89" customFormat="1" x14ac:dyDescent="0.2">
      <c r="A159" s="114"/>
      <c r="B159" s="111"/>
      <c r="C159" s="112"/>
      <c r="D159" s="112"/>
      <c r="E159" s="113"/>
      <c r="F159" s="1"/>
    </row>
    <row r="160" spans="1:6" s="89" customFormat="1" hidden="1" x14ac:dyDescent="0.2">
      <c r="A160" s="114"/>
      <c r="B160" s="111"/>
      <c r="C160" s="112"/>
      <c r="D160" s="112"/>
      <c r="E160" s="113"/>
      <c r="F160" s="1"/>
    </row>
    <row r="161" spans="1:6" ht="19.5" customHeight="1" x14ac:dyDescent="0.2">
      <c r="A161" s="128" t="s">
        <v>152</v>
      </c>
      <c r="B161" s="129">
        <f>SUM(B151:B160)</f>
        <v>71.08</v>
      </c>
      <c r="C161" s="130" t="str">
        <f>IF(SUBTOTAL(3,B151:B160)=SUBTOTAL(103,B151:B160),'Summary and sign-off'!$A$47,'Summary and sign-off'!$A$48)</f>
        <v>Check - there are no hidden rows with data</v>
      </c>
      <c r="D161" s="209" t="str">
        <f>IF('Summary and sign-off'!F56='Summary and sign-off'!F53,'Summary and sign-off'!A50,'Summary and sign-off'!A49)</f>
        <v>Check - each entry provides sufficient information</v>
      </c>
      <c r="E161" s="209"/>
      <c r="F161" s="48"/>
    </row>
    <row r="162" spans="1:6" ht="10.5" customHeight="1" x14ac:dyDescent="0.2">
      <c r="A162" s="29"/>
      <c r="B162" s="97"/>
      <c r="C162" s="24"/>
      <c r="D162" s="29"/>
      <c r="E162" s="29"/>
      <c r="F162" s="29"/>
    </row>
    <row r="163" spans="1:6" ht="34.5" customHeight="1" x14ac:dyDescent="0.2">
      <c r="A163" s="52" t="s">
        <v>1</v>
      </c>
      <c r="B163" s="98">
        <f>B33+B147+B161</f>
        <v>40548.595000000001</v>
      </c>
      <c r="C163" s="53"/>
      <c r="D163" s="53"/>
      <c r="E163" s="53"/>
      <c r="F163" s="28"/>
    </row>
    <row r="164" spans="1:6" x14ac:dyDescent="0.2">
      <c r="A164" s="29"/>
      <c r="B164" s="24"/>
      <c r="C164" s="29"/>
      <c r="D164" s="29"/>
      <c r="E164" s="29"/>
      <c r="F164" s="29"/>
    </row>
    <row r="165" spans="1:6" x14ac:dyDescent="0.2">
      <c r="A165" s="54" t="s">
        <v>8</v>
      </c>
      <c r="B165" s="27"/>
      <c r="C165" s="28"/>
      <c r="D165" s="28"/>
      <c r="E165" s="28"/>
      <c r="F165" s="29"/>
    </row>
    <row r="166" spans="1:6" ht="12.6" customHeight="1" x14ac:dyDescent="0.2">
      <c r="A166" s="25" t="s">
        <v>50</v>
      </c>
      <c r="B166" s="55"/>
      <c r="C166" s="55"/>
      <c r="D166" s="34"/>
      <c r="E166" s="34"/>
      <c r="F166" s="29"/>
    </row>
    <row r="167" spans="1:6" ht="12.95" customHeight="1" x14ac:dyDescent="0.2">
      <c r="A167" s="33" t="s">
        <v>156</v>
      </c>
      <c r="B167" s="29"/>
      <c r="C167" s="34"/>
      <c r="D167" s="29"/>
      <c r="E167" s="34"/>
      <c r="F167" s="29"/>
    </row>
    <row r="168" spans="1:6" x14ac:dyDescent="0.2">
      <c r="A168" s="33" t="s">
        <v>149</v>
      </c>
      <c r="B168" s="34"/>
      <c r="C168" s="34"/>
      <c r="D168" s="34"/>
      <c r="E168" s="56"/>
      <c r="F168" s="48"/>
    </row>
    <row r="169" spans="1:6" x14ac:dyDescent="0.2">
      <c r="A169" s="25" t="s">
        <v>157</v>
      </c>
      <c r="B169" s="27"/>
      <c r="C169" s="28"/>
      <c r="D169" s="28"/>
      <c r="E169" s="28"/>
      <c r="F169" s="29"/>
    </row>
    <row r="170" spans="1:6" ht="12.95" customHeight="1" x14ac:dyDescent="0.2">
      <c r="A170" s="33" t="s">
        <v>148</v>
      </c>
      <c r="B170" s="29"/>
      <c r="C170" s="34"/>
      <c r="D170" s="29"/>
      <c r="E170" s="34"/>
      <c r="F170" s="29"/>
    </row>
    <row r="171" spans="1:6" x14ac:dyDescent="0.2">
      <c r="A171" s="33" t="s">
        <v>153</v>
      </c>
      <c r="B171" s="34"/>
      <c r="C171" s="34"/>
      <c r="D171" s="34"/>
      <c r="E171" s="56"/>
      <c r="F171" s="48"/>
    </row>
    <row r="172" spans="1:6" x14ac:dyDescent="0.2">
      <c r="A172" s="38" t="s">
        <v>165</v>
      </c>
      <c r="B172" s="38"/>
      <c r="C172" s="38"/>
      <c r="D172" s="38"/>
      <c r="E172" s="56"/>
      <c r="F172" s="48"/>
    </row>
    <row r="173" spans="1:6" x14ac:dyDescent="0.2">
      <c r="A173" s="42"/>
      <c r="B173" s="29"/>
      <c r="C173" s="29"/>
      <c r="D173" s="29"/>
      <c r="E173" s="48"/>
      <c r="F173" s="48"/>
    </row>
    <row r="174" spans="1:6" hidden="1" x14ac:dyDescent="0.2">
      <c r="A174" s="42"/>
      <c r="B174" s="29"/>
      <c r="C174" s="29"/>
      <c r="D174" s="29"/>
      <c r="E174" s="48"/>
      <c r="F174" s="48"/>
    </row>
    <row r="175" spans="1:6" hidden="1" x14ac:dyDescent="0.2"/>
    <row r="176" spans="1:6" hidden="1" x14ac:dyDescent="0.2"/>
    <row r="177" spans="1:6" hidden="1" x14ac:dyDescent="0.2"/>
    <row r="178" spans="1:6" hidden="1" x14ac:dyDescent="0.2"/>
    <row r="179" spans="1:6" ht="12.75" hidden="1" customHeight="1" x14ac:dyDescent="0.2"/>
    <row r="180" spans="1:6" hidden="1" x14ac:dyDescent="0.2"/>
    <row r="181" spans="1:6" hidden="1" x14ac:dyDescent="0.2"/>
    <row r="182" spans="1:6" hidden="1" x14ac:dyDescent="0.2">
      <c r="A182" s="57"/>
      <c r="B182" s="48"/>
      <c r="C182" s="48"/>
      <c r="D182" s="48"/>
      <c r="E182" s="48"/>
      <c r="F182" s="48"/>
    </row>
    <row r="183" spans="1:6" hidden="1" x14ac:dyDescent="0.2">
      <c r="A183" s="57"/>
      <c r="B183" s="48"/>
      <c r="C183" s="48"/>
      <c r="D183" s="48"/>
      <c r="E183" s="48"/>
      <c r="F183" s="48"/>
    </row>
    <row r="184" spans="1:6" hidden="1" x14ac:dyDescent="0.2">
      <c r="A184" s="57"/>
      <c r="B184" s="48"/>
      <c r="C184" s="48"/>
      <c r="D184" s="48"/>
      <c r="E184" s="48"/>
      <c r="F184" s="48"/>
    </row>
    <row r="185" spans="1:6" hidden="1" x14ac:dyDescent="0.2">
      <c r="A185" s="57"/>
      <c r="B185" s="48"/>
      <c r="C185" s="48"/>
      <c r="D185" s="48"/>
      <c r="E185" s="48"/>
      <c r="F185" s="48"/>
    </row>
    <row r="186" spans="1:6" hidden="1" x14ac:dyDescent="0.2">
      <c r="A186" s="57"/>
      <c r="B186" s="48"/>
      <c r="C186" s="48"/>
      <c r="D186" s="48"/>
      <c r="E186" s="48"/>
      <c r="F186" s="48"/>
    </row>
    <row r="187" spans="1:6" hidden="1" x14ac:dyDescent="0.2"/>
    <row r="188" spans="1:6" hidden="1" x14ac:dyDescent="0.2"/>
    <row r="189" spans="1:6" hidden="1" x14ac:dyDescent="0.2"/>
    <row r="190" spans="1:6" hidden="1" x14ac:dyDescent="0.2"/>
    <row r="191" spans="1:6" hidden="1" x14ac:dyDescent="0.2"/>
    <row r="192" spans="1:6" hidden="1" x14ac:dyDescent="0.2"/>
    <row r="193" hidden="1"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sheetData>
  <sheetProtection formatCells="0" formatRows="0" insertColumns="0" insertRows="0" deleteRows="0"/>
  <mergeCells count="15">
    <mergeCell ref="B7:E7"/>
    <mergeCell ref="B5:E5"/>
    <mergeCell ref="D161:E161"/>
    <mergeCell ref="A1:E1"/>
    <mergeCell ref="A35:E35"/>
    <mergeCell ref="A149:E149"/>
    <mergeCell ref="B2:E2"/>
    <mergeCell ref="B3:E3"/>
    <mergeCell ref="B4:E4"/>
    <mergeCell ref="A8:E8"/>
    <mergeCell ref="A9:E9"/>
    <mergeCell ref="B6:E6"/>
    <mergeCell ref="D33:E33"/>
    <mergeCell ref="D147:E147"/>
    <mergeCell ref="A10:E10"/>
  </mergeCells>
  <dataValidations xWindow="152" yWindow="606"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1:A160 A12:A32 A37:A146">
      <formula1>$B$4</formula1>
      <formula2>$B$5</formula2>
    </dataValidation>
    <dataValidation allowBlank="1" showInputMessage="1" showErrorMessage="1" prompt="Insert additional rows as needed:_x000a_- 'right click' on a row number (left of screen)_x000a_- select 'Insert' (this will insert a row above it)" sqref="A150 A36 A11"/>
  </dataValidations>
  <pageMargins left="0.70866141732283472" right="0.70866141732283472" top="0.74803149606299213" bottom="0.74803149606299213" header="0.31496062992125984" footer="0.31496062992125984"/>
  <pageSetup paperSize="8" scale="70"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2" yWindow="60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B151:B160 B12:B32 B37:B146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205" t="s">
        <v>6</v>
      </c>
      <c r="B1" s="205"/>
      <c r="C1" s="205"/>
      <c r="D1" s="205"/>
      <c r="E1" s="205"/>
      <c r="F1" s="40"/>
    </row>
    <row r="2" spans="1:6" ht="21" customHeight="1" x14ac:dyDescent="0.2">
      <c r="A2" s="4" t="s">
        <v>2</v>
      </c>
      <c r="B2" s="208" t="str">
        <f>'Summary and sign-off'!B2:F2</f>
        <v>NZ Customs</v>
      </c>
      <c r="C2" s="208"/>
      <c r="D2" s="208"/>
      <c r="E2" s="208"/>
      <c r="F2" s="40"/>
    </row>
    <row r="3" spans="1:6" ht="21" customHeight="1" x14ac:dyDescent="0.2">
      <c r="A3" s="4" t="s">
        <v>3</v>
      </c>
      <c r="B3" s="208" t="str">
        <f>'Summary and sign-off'!B3:F3</f>
        <v>Christine Stevenson</v>
      </c>
      <c r="C3" s="208"/>
      <c r="D3" s="208"/>
      <c r="E3" s="208"/>
      <c r="F3" s="40"/>
    </row>
    <row r="4" spans="1:6" ht="21" customHeight="1" x14ac:dyDescent="0.2">
      <c r="A4" s="4" t="s">
        <v>77</v>
      </c>
      <c r="B4" s="208">
        <f>'Summary and sign-off'!B4:F4</f>
        <v>43282</v>
      </c>
      <c r="C4" s="208"/>
      <c r="D4" s="208"/>
      <c r="E4" s="208"/>
      <c r="F4" s="40"/>
    </row>
    <row r="5" spans="1:6" ht="21" customHeight="1" x14ac:dyDescent="0.2">
      <c r="A5" s="4" t="s">
        <v>78</v>
      </c>
      <c r="B5" s="208">
        <f>'Summary and sign-off'!B5:F5</f>
        <v>43499</v>
      </c>
      <c r="C5" s="208"/>
      <c r="D5" s="208"/>
      <c r="E5" s="208"/>
      <c r="F5" s="40"/>
    </row>
    <row r="6" spans="1:6" ht="21" customHeight="1" x14ac:dyDescent="0.2">
      <c r="A6" s="4" t="s">
        <v>29</v>
      </c>
      <c r="B6" s="203" t="s">
        <v>64</v>
      </c>
      <c r="C6" s="203"/>
      <c r="D6" s="203"/>
      <c r="E6" s="203"/>
      <c r="F6" s="40"/>
    </row>
    <row r="7" spans="1:6" ht="21" customHeight="1" x14ac:dyDescent="0.2">
      <c r="A7" s="4" t="s">
        <v>104</v>
      </c>
      <c r="B7" s="203" t="s">
        <v>116</v>
      </c>
      <c r="C7" s="203"/>
      <c r="D7" s="203"/>
      <c r="E7" s="203"/>
      <c r="F7" s="40"/>
    </row>
    <row r="8" spans="1:6" ht="35.25" customHeight="1" x14ac:dyDescent="0.25">
      <c r="A8" s="218" t="s">
        <v>158</v>
      </c>
      <c r="B8" s="218"/>
      <c r="C8" s="219"/>
      <c r="D8" s="219"/>
      <c r="E8" s="219"/>
      <c r="F8" s="44"/>
    </row>
    <row r="9" spans="1:6" ht="35.25" customHeight="1" x14ac:dyDescent="0.25">
      <c r="A9" s="216" t="s">
        <v>135</v>
      </c>
      <c r="B9" s="217"/>
      <c r="C9" s="217"/>
      <c r="D9" s="217"/>
      <c r="E9" s="217"/>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t="s">
        <v>292</v>
      </c>
      <c r="D12" s="116"/>
      <c r="E12" s="117"/>
      <c r="F12" s="2"/>
    </row>
    <row r="13" spans="1:6" s="89" customFormat="1" x14ac:dyDescent="0.2">
      <c r="A13" s="114"/>
      <c r="B13" s="111"/>
      <c r="C13" s="116"/>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0</v>
      </c>
      <c r="C25" s="123" t="str">
        <f>IF(SUBTOTAL(3,B11:B24)=SUBTOTAL(103,B11:B24),'Summary and sign-off'!$A$47,'Summary and sign-off'!$A$48)</f>
        <v>Check - there are no hidden rows with data</v>
      </c>
      <c r="D25" s="209" t="str">
        <f>IF('Summary and sign-off'!F57='Summary and sign-off'!F53,'Summary and sign-off'!A50,'Summary and sign-off'!A49)</f>
        <v>Check - each entry provides sufficient information</v>
      </c>
      <c r="E25" s="209"/>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5"/>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205" t="s">
        <v>6</v>
      </c>
      <c r="B1" s="205"/>
      <c r="C1" s="205"/>
      <c r="D1" s="205"/>
      <c r="E1" s="205"/>
      <c r="F1" s="26"/>
    </row>
    <row r="2" spans="1:6" ht="21" customHeight="1" x14ac:dyDescent="0.2">
      <c r="A2" s="4" t="s">
        <v>2</v>
      </c>
      <c r="B2" s="208" t="str">
        <f>'Summary and sign-off'!B2:F2</f>
        <v>NZ Customs</v>
      </c>
      <c r="C2" s="208"/>
      <c r="D2" s="208"/>
      <c r="E2" s="208"/>
      <c r="F2" s="26"/>
    </row>
    <row r="3" spans="1:6" ht="21" customHeight="1" x14ac:dyDescent="0.2">
      <c r="A3" s="4" t="s">
        <v>3</v>
      </c>
      <c r="B3" s="208" t="str">
        <f>'Summary and sign-off'!B3:F3</f>
        <v>Christine Stevenson</v>
      </c>
      <c r="C3" s="208"/>
      <c r="D3" s="208"/>
      <c r="E3" s="208"/>
      <c r="F3" s="26"/>
    </row>
    <row r="4" spans="1:6" ht="21" customHeight="1" x14ac:dyDescent="0.2">
      <c r="A4" s="4" t="s">
        <v>77</v>
      </c>
      <c r="B4" s="208">
        <f>'Summary and sign-off'!B4:F4</f>
        <v>43282</v>
      </c>
      <c r="C4" s="208"/>
      <c r="D4" s="208"/>
      <c r="E4" s="208"/>
      <c r="F4" s="26"/>
    </row>
    <row r="5" spans="1:6" ht="21" customHeight="1" x14ac:dyDescent="0.2">
      <c r="A5" s="4" t="s">
        <v>78</v>
      </c>
      <c r="B5" s="208">
        <f>'Summary and sign-off'!B5:F5</f>
        <v>43499</v>
      </c>
      <c r="C5" s="208"/>
      <c r="D5" s="208"/>
      <c r="E5" s="208"/>
      <c r="F5" s="26"/>
    </row>
    <row r="6" spans="1:6" ht="21" customHeight="1" x14ac:dyDescent="0.2">
      <c r="A6" s="4" t="s">
        <v>29</v>
      </c>
      <c r="B6" s="203" t="s">
        <v>64</v>
      </c>
      <c r="C6" s="203"/>
      <c r="D6" s="203"/>
      <c r="E6" s="203"/>
      <c r="F6" s="36"/>
    </row>
    <row r="7" spans="1:6" ht="21" customHeight="1" x14ac:dyDescent="0.2">
      <c r="A7" s="4" t="s">
        <v>104</v>
      </c>
      <c r="B7" s="203" t="s">
        <v>116</v>
      </c>
      <c r="C7" s="203"/>
      <c r="D7" s="203"/>
      <c r="E7" s="203"/>
      <c r="F7" s="36"/>
    </row>
    <row r="8" spans="1:6" ht="35.25" customHeight="1" x14ac:dyDescent="0.2">
      <c r="A8" s="212" t="s">
        <v>0</v>
      </c>
      <c r="B8" s="212"/>
      <c r="C8" s="219"/>
      <c r="D8" s="219"/>
      <c r="E8" s="219"/>
      <c r="F8" s="26"/>
    </row>
    <row r="9" spans="1:6" ht="35.25" customHeight="1" x14ac:dyDescent="0.2">
      <c r="A9" s="220" t="s">
        <v>127</v>
      </c>
      <c r="B9" s="221"/>
      <c r="C9" s="221"/>
      <c r="D9" s="221"/>
      <c r="E9" s="221"/>
      <c r="F9" s="26"/>
    </row>
    <row r="10" spans="1:6" ht="27" customHeight="1" x14ac:dyDescent="0.2">
      <c r="A10" s="37" t="s">
        <v>49</v>
      </c>
      <c r="B10" s="37" t="s">
        <v>31</v>
      </c>
      <c r="C10" s="37" t="s">
        <v>51</v>
      </c>
      <c r="D10" s="37" t="s">
        <v>162</v>
      </c>
      <c r="E10" s="37" t="s">
        <v>76</v>
      </c>
      <c r="F10" s="38"/>
    </row>
    <row r="11" spans="1:6" s="89" customFormat="1" ht="25.5" hidden="1" customHeight="1" x14ac:dyDescent="0.2">
      <c r="A11" s="110"/>
      <c r="B11" s="111"/>
      <c r="C11" s="116"/>
      <c r="D11" s="116"/>
      <c r="E11" s="117"/>
      <c r="F11" s="3"/>
    </row>
    <row r="12" spans="1:6" s="89" customFormat="1" ht="16.5" customHeight="1" x14ac:dyDescent="0.2">
      <c r="A12" s="193">
        <v>43293</v>
      </c>
      <c r="B12" s="194">
        <v>48.12</v>
      </c>
      <c r="C12" s="195" t="s">
        <v>261</v>
      </c>
      <c r="D12" s="196" t="s">
        <v>264</v>
      </c>
      <c r="E12" s="116" t="s">
        <v>291</v>
      </c>
      <c r="F12" s="3"/>
    </row>
    <row r="13" spans="1:6" s="89" customFormat="1" ht="14.1" customHeight="1" x14ac:dyDescent="0.2">
      <c r="A13" s="193">
        <v>43313</v>
      </c>
      <c r="B13" s="194">
        <v>36.93</v>
      </c>
      <c r="C13" s="197" t="s">
        <v>265</v>
      </c>
      <c r="D13" s="198" t="s">
        <v>267</v>
      </c>
      <c r="E13" s="116" t="s">
        <v>291</v>
      </c>
      <c r="F13" s="3"/>
    </row>
    <row r="14" spans="1:6" s="89" customFormat="1" x14ac:dyDescent="0.2">
      <c r="A14" s="193">
        <v>43326</v>
      </c>
      <c r="B14" s="194">
        <v>45.84</v>
      </c>
      <c r="C14" s="197" t="s">
        <v>262</v>
      </c>
      <c r="D14" s="197" t="s">
        <v>263</v>
      </c>
      <c r="E14" s="116" t="s">
        <v>291</v>
      </c>
      <c r="F14" s="3"/>
    </row>
    <row r="15" spans="1:6" s="89" customFormat="1" ht="14.1" customHeight="1" x14ac:dyDescent="0.2">
      <c r="A15" s="193">
        <v>43344</v>
      </c>
      <c r="B15" s="194">
        <v>36.93</v>
      </c>
      <c r="C15" s="197" t="s">
        <v>265</v>
      </c>
      <c r="D15" s="197" t="s">
        <v>266</v>
      </c>
      <c r="E15" s="116" t="s">
        <v>291</v>
      </c>
      <c r="F15" s="3"/>
    </row>
    <row r="16" spans="1:6" s="89" customFormat="1" ht="14.45" customHeight="1" x14ac:dyDescent="0.2">
      <c r="A16" s="193">
        <v>43362</v>
      </c>
      <c r="B16" s="194">
        <v>50.46</v>
      </c>
      <c r="C16" s="197" t="s">
        <v>262</v>
      </c>
      <c r="D16" s="197" t="s">
        <v>268</v>
      </c>
      <c r="E16" s="116" t="s">
        <v>291</v>
      </c>
      <c r="F16" s="3"/>
    </row>
    <row r="17" spans="1:6" s="89" customFormat="1" ht="13.5" customHeight="1" x14ac:dyDescent="0.2">
      <c r="A17" s="193">
        <v>43374</v>
      </c>
      <c r="B17" s="194">
        <v>79.540000000000006</v>
      </c>
      <c r="C17" s="197" t="s">
        <v>265</v>
      </c>
      <c r="D17" s="198" t="s">
        <v>269</v>
      </c>
      <c r="E17" s="116" t="s">
        <v>291</v>
      </c>
      <c r="F17" s="3"/>
    </row>
    <row r="18" spans="1:6" s="89" customFormat="1" x14ac:dyDescent="0.2">
      <c r="A18" s="193">
        <v>43405</v>
      </c>
      <c r="B18" s="194">
        <v>38.700000000000003</v>
      </c>
      <c r="C18" s="197" t="s">
        <v>265</v>
      </c>
      <c r="D18" s="198" t="s">
        <v>272</v>
      </c>
      <c r="E18" s="116" t="s">
        <v>291</v>
      </c>
      <c r="F18" s="3"/>
    </row>
    <row r="19" spans="1:6" s="89" customFormat="1" ht="14.1" customHeight="1" x14ac:dyDescent="0.2">
      <c r="A19" s="193">
        <v>43435</v>
      </c>
      <c r="B19" s="194">
        <v>94.19</v>
      </c>
      <c r="C19" s="197" t="s">
        <v>265</v>
      </c>
      <c r="D19" s="198" t="s">
        <v>273</v>
      </c>
      <c r="E19" s="116" t="s">
        <v>291</v>
      </c>
      <c r="F19" s="3"/>
    </row>
    <row r="20" spans="1:6" s="89" customFormat="1" ht="13.5" customHeight="1" x14ac:dyDescent="0.2">
      <c r="A20" s="193">
        <v>43466</v>
      </c>
      <c r="B20" s="194">
        <v>24.1</v>
      </c>
      <c r="C20" s="197" t="s">
        <v>265</v>
      </c>
      <c r="D20" s="198" t="s">
        <v>274</v>
      </c>
      <c r="E20" s="116" t="s">
        <v>291</v>
      </c>
      <c r="F20" s="3"/>
    </row>
    <row r="21" spans="1:6" s="89" customFormat="1" ht="14.1" customHeight="1" x14ac:dyDescent="0.2">
      <c r="A21" s="199">
        <v>43497</v>
      </c>
      <c r="B21" s="200">
        <v>25.67</v>
      </c>
      <c r="C21" s="197" t="s">
        <v>265</v>
      </c>
      <c r="D21" s="197" t="s">
        <v>275</v>
      </c>
      <c r="E21" s="116" t="s">
        <v>291</v>
      </c>
      <c r="F21" s="3"/>
    </row>
    <row r="22" spans="1:6" s="89" customFormat="1" x14ac:dyDescent="0.2">
      <c r="A22" s="195"/>
      <c r="B22" s="201"/>
      <c r="C22" s="197"/>
      <c r="D22" s="197"/>
      <c r="E22" s="116"/>
      <c r="F22" s="3"/>
    </row>
    <row r="23" spans="1:6" s="89" customFormat="1" hidden="1" x14ac:dyDescent="0.2">
      <c r="A23" s="110"/>
      <c r="B23" s="111"/>
      <c r="C23" s="116"/>
      <c r="D23" s="116"/>
      <c r="E23" s="117"/>
      <c r="F23" s="3"/>
    </row>
    <row r="24" spans="1:6" ht="34.5" customHeight="1" x14ac:dyDescent="0.2">
      <c r="A24" s="90" t="s">
        <v>136</v>
      </c>
      <c r="B24" s="102">
        <f>SUM(B11:B23)</f>
        <v>480.48</v>
      </c>
      <c r="C24" s="123" t="str">
        <f>IF(SUBTOTAL(3,B11:B23)=SUBTOTAL(103,B11:B23),'Summary and sign-off'!$A$47,'Summary and sign-off'!$A$48)</f>
        <v>Check - there are no hidden rows with data</v>
      </c>
      <c r="D24" s="209" t="str">
        <f>IF('Summary and sign-off'!F58='Summary and sign-off'!F53,'Summary and sign-off'!A50,'Summary and sign-off'!A49)</f>
        <v>Check - each entry provides sufficient information</v>
      </c>
      <c r="E24" s="209"/>
      <c r="F24" s="39"/>
    </row>
    <row r="25" spans="1:6" ht="14.1" customHeight="1" x14ac:dyDescent="0.2">
      <c r="A25" s="40"/>
      <c r="B25" s="29"/>
      <c r="C25" s="22"/>
      <c r="D25" s="22"/>
      <c r="E25" s="22"/>
      <c r="F25" s="26"/>
    </row>
    <row r="26" spans="1:6" x14ac:dyDescent="0.2">
      <c r="A26" s="23" t="s">
        <v>7</v>
      </c>
      <c r="B26" s="22"/>
      <c r="C26" s="22"/>
      <c r="D26" s="22"/>
      <c r="E26" s="22"/>
      <c r="F26" s="26"/>
    </row>
    <row r="27" spans="1:6" ht="12.6" customHeight="1" x14ac:dyDescent="0.2">
      <c r="A27" s="25" t="s">
        <v>50</v>
      </c>
      <c r="B27" s="22"/>
      <c r="C27" s="22"/>
      <c r="D27" s="22"/>
      <c r="E27" s="22"/>
      <c r="F27" s="26"/>
    </row>
    <row r="28" spans="1:6" x14ac:dyDescent="0.2">
      <c r="A28" s="25" t="s">
        <v>157</v>
      </c>
      <c r="B28" s="27"/>
      <c r="C28" s="28"/>
      <c r="D28" s="28"/>
      <c r="E28" s="28"/>
      <c r="F28" s="29"/>
    </row>
    <row r="29" spans="1:6" x14ac:dyDescent="0.2">
      <c r="A29" s="33" t="s">
        <v>13</v>
      </c>
      <c r="B29" s="34"/>
      <c r="C29" s="29"/>
      <c r="D29" s="29"/>
      <c r="E29" s="29"/>
      <c r="F29" s="29"/>
    </row>
    <row r="30" spans="1:6" ht="12.75" customHeight="1" x14ac:dyDescent="0.2">
      <c r="A30" s="33" t="s">
        <v>166</v>
      </c>
      <c r="B30" s="41"/>
      <c r="C30" s="35"/>
      <c r="D30" s="35"/>
      <c r="E30" s="35"/>
      <c r="F30" s="35"/>
    </row>
    <row r="31" spans="1:6" x14ac:dyDescent="0.2">
      <c r="A31" s="40"/>
      <c r="B31" s="42"/>
      <c r="C31" s="22"/>
      <c r="D31" s="22"/>
      <c r="E31" s="22"/>
      <c r="F31" s="40"/>
    </row>
    <row r="32" spans="1:6" hidden="1" x14ac:dyDescent="0.2">
      <c r="A32" s="22"/>
      <c r="B32" s="22"/>
      <c r="C32" s="22"/>
      <c r="D32" s="22"/>
      <c r="E32" s="40"/>
    </row>
    <row r="33" spans="1:6" ht="12.75" hidden="1" customHeight="1" x14ac:dyDescent="0.2"/>
    <row r="34" spans="1:6" hidden="1" x14ac:dyDescent="0.2">
      <c r="A34" s="43"/>
      <c r="B34" s="43"/>
      <c r="C34" s="43"/>
      <c r="D34" s="43"/>
      <c r="E34" s="43"/>
      <c r="F34" s="26"/>
    </row>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x14ac:dyDescent="0.2"/>
    <row r="51" x14ac:dyDescent="0.2"/>
    <row r="52" x14ac:dyDescent="0.2"/>
    <row r="53" x14ac:dyDescent="0.2"/>
    <row r="54" x14ac:dyDescent="0.2"/>
    <row r="55" x14ac:dyDescent="0.2"/>
  </sheetData>
  <sheetProtection formatCells="0" insertRows="0" deleteRows="0"/>
  <mergeCells count="10">
    <mergeCell ref="D24:E24"/>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B7" sqref="B7:F7"/>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205" t="s">
        <v>32</v>
      </c>
      <c r="B1" s="205"/>
      <c r="C1" s="205"/>
      <c r="D1" s="205"/>
      <c r="E1" s="205"/>
      <c r="F1" s="205"/>
    </row>
    <row r="2" spans="1:6" ht="21" customHeight="1" x14ac:dyDescent="0.2">
      <c r="A2" s="4" t="s">
        <v>2</v>
      </c>
      <c r="B2" s="208" t="str">
        <f>'Summary and sign-off'!B2:F2</f>
        <v>NZ Customs</v>
      </c>
      <c r="C2" s="208"/>
      <c r="D2" s="208"/>
      <c r="E2" s="208"/>
      <c r="F2" s="208"/>
    </row>
    <row r="3" spans="1:6" ht="21" customHeight="1" x14ac:dyDescent="0.2">
      <c r="A3" s="4" t="s">
        <v>3</v>
      </c>
      <c r="B3" s="208" t="str">
        <f>'Summary and sign-off'!B3:F3</f>
        <v>Christine Stevenson</v>
      </c>
      <c r="C3" s="208"/>
      <c r="D3" s="208"/>
      <c r="E3" s="208"/>
      <c r="F3" s="208"/>
    </row>
    <row r="4" spans="1:6" ht="21" customHeight="1" x14ac:dyDescent="0.2">
      <c r="A4" s="4" t="s">
        <v>77</v>
      </c>
      <c r="B4" s="208">
        <f>'Summary and sign-off'!B4:F4</f>
        <v>43282</v>
      </c>
      <c r="C4" s="208"/>
      <c r="D4" s="208"/>
      <c r="E4" s="208"/>
      <c r="F4" s="208"/>
    </row>
    <row r="5" spans="1:6" ht="21" customHeight="1" x14ac:dyDescent="0.2">
      <c r="A5" s="4" t="s">
        <v>78</v>
      </c>
      <c r="B5" s="208">
        <f>'Summary and sign-off'!B5:F5</f>
        <v>43499</v>
      </c>
      <c r="C5" s="208"/>
      <c r="D5" s="208"/>
      <c r="E5" s="208"/>
      <c r="F5" s="208"/>
    </row>
    <row r="6" spans="1:6" ht="21" customHeight="1" x14ac:dyDescent="0.2">
      <c r="A6" s="4" t="s">
        <v>167</v>
      </c>
      <c r="B6" s="203" t="s">
        <v>64</v>
      </c>
      <c r="C6" s="203"/>
      <c r="D6" s="203"/>
      <c r="E6" s="203"/>
      <c r="F6" s="203"/>
    </row>
    <row r="7" spans="1:6" ht="21" customHeight="1" x14ac:dyDescent="0.2">
      <c r="A7" s="4" t="s">
        <v>104</v>
      </c>
      <c r="B7" s="203" t="s">
        <v>116</v>
      </c>
      <c r="C7" s="203"/>
      <c r="D7" s="203"/>
      <c r="E7" s="203"/>
      <c r="F7" s="203"/>
    </row>
    <row r="8" spans="1:6" ht="36" customHeight="1" x14ac:dyDescent="0.2">
      <c r="A8" s="212" t="s">
        <v>52</v>
      </c>
      <c r="B8" s="212"/>
      <c r="C8" s="212"/>
      <c r="D8" s="212"/>
      <c r="E8" s="212"/>
      <c r="F8" s="212"/>
    </row>
    <row r="9" spans="1:6" ht="36" customHeight="1" x14ac:dyDescent="0.2">
      <c r="A9" s="220" t="s">
        <v>134</v>
      </c>
      <c r="B9" s="221"/>
      <c r="C9" s="221"/>
      <c r="D9" s="221"/>
      <c r="E9" s="221"/>
      <c r="F9" s="221"/>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t="s">
        <v>292</v>
      </c>
      <c r="C12" s="122"/>
      <c r="D12" s="119"/>
      <c r="E12" s="118"/>
      <c r="F12" s="120"/>
    </row>
    <row r="13" spans="1:6" s="89" customFormat="1" x14ac:dyDescent="0.2">
      <c r="A13" s="114"/>
      <c r="B13" s="119"/>
      <c r="C13" s="122"/>
      <c r="D13" s="119"/>
      <c r="E13" s="118"/>
      <c r="F13" s="120"/>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0</v>
      </c>
      <c r="D25" s="131" t="str">
        <f>IF(SUBTOTAL(3,C11:C24)=SUBTOTAL(103,C11:C24),'Summary and sign-off'!$A$47,'Summary and sign-off'!$A$48)</f>
        <v>Check - there are no hidden rows with data</v>
      </c>
      <c r="E25" s="222" t="str">
        <f>IF('Summary and sign-off'!F59='Summary and sign-off'!F53,'Summary and sign-off'!A51,'Summary and sign-off'!A49)</f>
        <v>Not all lines have an entry for "Description", "Was the gift accepted?" and "Estimated value in NZ$"</v>
      </c>
      <c r="F25" s="222"/>
      <c r="G25" s="89"/>
    </row>
    <row r="26" spans="1:7" ht="25.5" customHeight="1" x14ac:dyDescent="0.25">
      <c r="A26" s="94"/>
      <c r="B26" s="95" t="s">
        <v>36</v>
      </c>
      <c r="C26" s="96">
        <f>COUNTIF(C11:C24,'Summary and sign-off'!A44)</f>
        <v>0</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sign-off'!$A$44:$A$45</xm:f>
          </x14:formula1>
          <xm:sqref>C11:C24</xm:sqref>
        </x14:dataValidation>
        <x14:dataValidation type="list" errorStyle="information" operator="greaterThan" allowBlank="1" showInputMessage="1" prompt="Provide specific $ value if possible">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12165527-d881-4234-97f9-ee139a3f0c3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CABRERA Sonja</cp:lastModifiedBy>
  <cp:lastPrinted>2019-05-21T21:17:38Z</cp:lastPrinted>
  <dcterms:created xsi:type="dcterms:W3CDTF">2010-10-17T20:59:02Z</dcterms:created>
  <dcterms:modified xsi:type="dcterms:W3CDTF">2019-07-31T00:59:25Z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